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4" sheetId="4" r:id="rId1"/>
    <sheet name="Лист1" sheetId="1" r:id="rId2"/>
    <sheet name="Лист2" sheetId="2" r:id="rId3"/>
    <sheet name="Лист3" sheetId="3" r:id="rId4"/>
  </sheets>
  <calcPr calcId="125725" refMode="R1C1"/>
</workbook>
</file>

<file path=xl/calcChain.xml><?xml version="1.0" encoding="utf-8"?>
<calcChain xmlns="http://schemas.openxmlformats.org/spreadsheetml/2006/main">
  <c r="F40" i="4"/>
  <c r="F207" i="1"/>
  <c r="D22" i="2"/>
  <c r="C203" i="1" l="1"/>
  <c r="F203" s="1"/>
  <c r="C204"/>
  <c r="F204" s="1"/>
  <c r="C205"/>
  <c r="F205" s="1"/>
  <c r="C206"/>
  <c r="F206" s="1"/>
  <c r="F43" i="4"/>
  <c r="F45" l="1"/>
  <c r="F34"/>
  <c r="F44" s="1"/>
  <c r="F10"/>
  <c r="H10" s="1"/>
  <c r="I11"/>
  <c r="I18"/>
  <c r="I17"/>
  <c r="H16"/>
  <c r="I16"/>
  <c r="G21"/>
  <c r="H11"/>
  <c r="H17"/>
  <c r="H18"/>
  <c r="E21"/>
  <c r="I20"/>
  <c r="H20"/>
  <c r="I19"/>
  <c r="H19"/>
  <c r="I15"/>
  <c r="H15"/>
  <c r="I14"/>
  <c r="H14"/>
  <c r="I13"/>
  <c r="H13"/>
  <c r="I12"/>
  <c r="H12"/>
  <c r="F21" l="1"/>
  <c r="I10"/>
  <c r="I21" s="1"/>
  <c r="H21"/>
  <c r="E208" i="1"/>
  <c r="E217" s="1"/>
  <c r="F210"/>
  <c r="E209" l="1"/>
  <c r="E214" s="1"/>
  <c r="F175"/>
  <c r="F183" l="1"/>
  <c r="F151" s="1"/>
  <c r="F154"/>
  <c r="F22" i="2"/>
  <c r="L22"/>
  <c r="F79" i="1"/>
  <c r="F77"/>
  <c r="F99"/>
  <c r="F75" s="1"/>
  <c r="F78"/>
  <c r="F74"/>
  <c r="E127"/>
  <c r="F103" s="1"/>
  <c r="G86"/>
  <c r="F70" i="2"/>
  <c r="F63"/>
  <c r="F55"/>
  <c r="F46"/>
  <c r="F36"/>
  <c r="K27"/>
  <c r="L27" s="1"/>
  <c r="J27"/>
  <c r="H27"/>
  <c r="F27"/>
  <c r="D27"/>
  <c r="L26"/>
  <c r="L20"/>
  <c r="L19"/>
  <c r="L18"/>
  <c r="L17"/>
  <c r="L16"/>
  <c r="L15"/>
  <c r="L14"/>
  <c r="L12"/>
  <c r="K10"/>
  <c r="K22" s="1"/>
  <c r="J10"/>
  <c r="J22" s="1"/>
  <c r="H10"/>
  <c r="H22" s="1"/>
  <c r="F10"/>
  <c r="D10"/>
  <c r="L9"/>
  <c r="K8"/>
  <c r="F8"/>
  <c r="D8"/>
  <c r="L8" s="1"/>
  <c r="F39" i="1"/>
  <c r="F32"/>
  <c r="F21"/>
  <c r="F9"/>
  <c r="F20" s="1"/>
  <c r="F149" l="1"/>
  <c r="F166"/>
  <c r="F165"/>
  <c r="F150"/>
  <c r="F107"/>
  <c r="F73" s="1"/>
  <c r="F72" s="1"/>
  <c r="F84" s="1"/>
  <c r="L10" i="2"/>
  <c r="F71" i="1" l="1"/>
</calcChain>
</file>

<file path=xl/sharedStrings.xml><?xml version="1.0" encoding="utf-8"?>
<sst xmlns="http://schemas.openxmlformats.org/spreadsheetml/2006/main" count="373" uniqueCount="242">
  <si>
    <t xml:space="preserve">                                                           Отчет</t>
  </si>
  <si>
    <r>
      <t xml:space="preserve">Управляющей компании ООО "Нерюнгринская жилищная компания" перед собственниками помещений о выполненной за  2011 года работе   по содержанию общего имущества ТСЖ </t>
    </r>
    <r>
      <rPr>
        <b/>
        <u/>
        <sz val="11"/>
        <rFont val="Arial"/>
        <family val="2"/>
        <charset val="204"/>
      </rPr>
      <t>ж/д №5 по ул. Мира</t>
    </r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</si>
  <si>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</si>
  <si>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</si>
  <si>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</si>
  <si>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</si>
  <si>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</si>
  <si>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>начислено по отчетам ОАО "ИВЦ"</t>
  </si>
  <si>
    <t>оплачено  по отчетам ОАО "ИВЦ"</t>
  </si>
  <si>
    <t>Предъявлено по услугам всего: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</si>
  <si>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</si>
  <si>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</si>
  <si>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</si>
  <si>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</si>
  <si>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</si>
  <si>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</si>
  <si>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Домофон</t>
  </si>
  <si>
    <t>Задолженность ТСЖ перед управляющей компанией за выполненные работы на 01.01.11</t>
  </si>
  <si>
    <t>Задолженность жителей по платежам за ЖУ на 01.01.11</t>
  </si>
  <si>
    <t>Задолженность ТСЖ на 31.12.11 перед  УК  предъявлено +долг прошлых лет-оплата (1016,81+43,51-925,30=135,02 т.р.)</t>
  </si>
  <si>
    <t>Задолженность жителей по платежам за ЖУ на 31.12.11  начислено-оплачено +долг прошлых лет         (931,43-925,30+115,60=121,73 т.р.)</t>
  </si>
  <si>
    <t>Таблица № 2</t>
  </si>
  <si>
    <t>Перечень работ по текущему ремонту за  2011г.</t>
  </si>
  <si>
    <t>Замена радиаторов кв 3,36</t>
  </si>
  <si>
    <t>Смена мусорокарманов 2,6 эт.</t>
  </si>
  <si>
    <t>Монтаж и наладка повысительной установки на ГВС ИТП</t>
  </si>
  <si>
    <t>Ремонт вх в подъезд и мусорокамеру</t>
  </si>
  <si>
    <t>Ремонт меж/панельных швов кв.12</t>
  </si>
  <si>
    <t>Смена эл. счетчика,манометров</t>
  </si>
  <si>
    <t>Гос поверка измерительных приборов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</si>
  <si>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</si>
  <si>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</si>
  <si>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</si>
  <si>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</si>
  <si>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</si>
  <si>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</si>
  <si>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</si>
  <si>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</si>
  <si>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</si>
  <si>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</si>
  <si>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r>
      <t xml:space="preserve">1.Заявок поступило </t>
    </r>
    <r>
      <rPr>
        <b/>
        <u/>
        <sz val="10"/>
        <rFont val="Arial"/>
        <family val="2"/>
        <charset val="204"/>
      </rPr>
      <t>159</t>
    </r>
    <r>
      <rPr>
        <sz val="10"/>
        <rFont val="Arial"/>
        <family val="2"/>
        <charset val="204"/>
      </rPr>
      <t xml:space="preserve">  , выполнено</t>
    </r>
    <r>
      <rPr>
        <u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>159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</si>
  <si>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0"/>
        <rFont val="Arial"/>
        <family val="2"/>
        <charset val="204"/>
      </rPr>
      <t xml:space="preserve">- </t>
    </r>
    <r>
      <rPr>
        <b/>
        <u/>
        <sz val="10"/>
        <rFont val="Arial"/>
        <family val="2"/>
        <charset val="204"/>
      </rPr>
      <t xml:space="preserve">223,0  м3 </t>
    </r>
  </si>
  <si>
    <r>
      <t xml:space="preserve">    Крупногабаритных бытовых отходов</t>
    </r>
    <r>
      <rPr>
        <b/>
        <u/>
        <sz val="10"/>
        <rFont val="Arial"/>
        <family val="2"/>
        <charset val="204"/>
      </rPr>
      <t>- 18,0 м3</t>
    </r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</si>
  <si>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</si>
  <si>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</si>
  <si>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</si>
  <si>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</si>
  <si>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</si>
  <si>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>Сбор квартплаты на 31.12.2011г. Составил   99  %</t>
  </si>
  <si>
    <t xml:space="preserve">Генеральный директор ООО "НЖК"              </t>
  </si>
  <si>
    <t>Сечина М.В.</t>
  </si>
  <si>
    <t>исп.бух. по ТСЖ</t>
  </si>
  <si>
    <t>Ржевская С.В.</t>
  </si>
  <si>
    <t>тел.4-29-60</t>
  </si>
  <si>
    <t xml:space="preserve">Сводный отчет по содержанию общего многоквартирного дома по </t>
  </si>
  <si>
    <t>адресу ул. Мира 5</t>
  </si>
  <si>
    <t>Всего за</t>
  </si>
  <si>
    <t>2006 год.</t>
  </si>
  <si>
    <t>2007 год</t>
  </si>
  <si>
    <t>2008 год.</t>
  </si>
  <si>
    <t>период</t>
  </si>
  <si>
    <t>ДОХОДЫ</t>
  </si>
  <si>
    <t>Оплачено насилением</t>
  </si>
  <si>
    <t>ЗАТРАТЫ</t>
  </si>
  <si>
    <t>Содержание и ремонт</t>
  </si>
  <si>
    <t>жил. помещ. в т.ч.</t>
  </si>
  <si>
    <t xml:space="preserve">Тек. ремонт </t>
  </si>
  <si>
    <t>санитарная очистка</t>
  </si>
  <si>
    <t>электроэнергия</t>
  </si>
  <si>
    <t>ИТП</t>
  </si>
  <si>
    <t>Ком. услуги</t>
  </si>
  <si>
    <t>Техническое</t>
  </si>
  <si>
    <t>обслуживание лифтов</t>
  </si>
  <si>
    <t>Задолженость населения перед УК за выполненые работы</t>
  </si>
  <si>
    <t>Справочно:</t>
  </si>
  <si>
    <t>начисление за ЖКУ</t>
  </si>
  <si>
    <t>задолженность населения за ЖКУ</t>
  </si>
  <si>
    <t>наименование работ по текущему ремонту 2006г</t>
  </si>
  <si>
    <t>сумма</t>
  </si>
  <si>
    <t>01.05.2010 г. передано по лицевым счетам населения в ОАО "НГВК"  вода на сумму 47,93 тыс.руб.</t>
  </si>
  <si>
    <t>Высоковольтное испытание эл/оборудования</t>
  </si>
  <si>
    <t>Регулировка и наладка инж. сетей</t>
  </si>
  <si>
    <t>Обследование вентиляции</t>
  </si>
  <si>
    <t>Тех обследование лифтов</t>
  </si>
  <si>
    <t>Итого</t>
  </si>
  <si>
    <t>наименование работ по текущему ремонту 2007г</t>
  </si>
  <si>
    <t>Гос поверка измерительных приборов, смена манометров</t>
  </si>
  <si>
    <t>Ремонт домофона</t>
  </si>
  <si>
    <t>Ремонт б/примыканий</t>
  </si>
  <si>
    <t>Изоляция труб</t>
  </si>
  <si>
    <t>Ремонт подъезда</t>
  </si>
  <si>
    <t>Ремонт меж/панельных швов</t>
  </si>
  <si>
    <t>Ремонтное покрытие входа в подъезд</t>
  </si>
  <si>
    <t>наименование работ по текущему ремонту 2008г</t>
  </si>
  <si>
    <t>замена автом выкл в эл/щитовых</t>
  </si>
  <si>
    <t>Замена труб по подвалу</t>
  </si>
  <si>
    <t>Смена труб канализации в подвале по стояку кв. 6.15</t>
  </si>
  <si>
    <t>Замена и утепление мет вх. двери</t>
  </si>
  <si>
    <t>наименование работ по текущему ремонту 2009г</t>
  </si>
  <si>
    <t>Установка фазных труб</t>
  </si>
  <si>
    <t>Установка регистров</t>
  </si>
  <si>
    <t>Установка светильников</t>
  </si>
  <si>
    <t>наименование работ по текущему ремонту 2010г</t>
  </si>
  <si>
    <t>Изготовление и установка мет. двери</t>
  </si>
  <si>
    <t>Установка детской площадки</t>
  </si>
  <si>
    <t>Ремонт лифт помещения</t>
  </si>
  <si>
    <t>Монтаж аварийного освещения в кабине лифта</t>
  </si>
  <si>
    <t>Предъявлено услуг Управляющей компанией:</t>
  </si>
  <si>
    <t>Оплачено за ЖУ  Управляющий компании за 2012г</t>
  </si>
  <si>
    <t xml:space="preserve">Задолженность ТСЖ перед УК по выполненным работам  на 01.01.12 </t>
  </si>
  <si>
    <t>Электроиспытания</t>
  </si>
  <si>
    <r>
      <t xml:space="preserve">Управляющей компании ООО "Нерюнгринская жилищная компания" перед собственниками помещений о выполненной за  2012 года работе   по содержанию общего имущества ТСЖ </t>
    </r>
    <r>
      <rPr>
        <b/>
        <u/>
        <sz val="11"/>
        <rFont val="Arial"/>
        <family val="2"/>
        <charset val="204"/>
      </rPr>
      <t>ж/д №5 по ул. Мира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</si>
  <si>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- 28,5 м3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</si>
  <si>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-276</t>
    </r>
    <r>
      <rPr>
        <b/>
        <u/>
        <sz val="9"/>
        <rFont val="Arial"/>
        <family val="2"/>
        <charset val="204"/>
      </rPr>
      <t xml:space="preserve">,00 м3 </t>
    </r>
  </si>
  <si>
    <t>Перечень работ по текущему ремонту за в 2012г.</t>
  </si>
  <si>
    <t>Смена электропривода импульсного</t>
  </si>
  <si>
    <t>Изготовления и установка лестниц в лифтовых помещениях</t>
  </si>
  <si>
    <t>Смена канализ.труб (подвал)</t>
  </si>
  <si>
    <t xml:space="preserve">Ремонт домофона </t>
  </si>
  <si>
    <t>Смена общедомового водосчетчика (подвал)</t>
  </si>
  <si>
    <t>Аварийное освещение кабины лифта</t>
  </si>
  <si>
    <t>Окраска МАФ .выбивалок,сантехнические работы (подвал)</t>
  </si>
  <si>
    <t>Госповерка тепловычислителей</t>
  </si>
  <si>
    <t>начислено по отчетам ОАО "ИВЦ" без. Найма</t>
  </si>
  <si>
    <t>оплачено  по отчетам ОАО "ИВЦ" без найма</t>
  </si>
  <si>
    <t xml:space="preserve"> % т/р</t>
  </si>
  <si>
    <t>Текущий ремонт (начисленный по отчетам ИВЦ за 2012г</t>
  </si>
  <si>
    <r>
      <t xml:space="preserve">Текущий ремонт выполненный </t>
    </r>
    <r>
      <rPr>
        <i/>
        <sz val="10.5"/>
        <rFont val="Arial"/>
        <family val="2"/>
        <charset val="204"/>
      </rPr>
      <t>(см. таб № 2)</t>
    </r>
  </si>
  <si>
    <t>Площадь дома</t>
  </si>
  <si>
    <t>Тариф</t>
  </si>
  <si>
    <t>За январь-декабрь  тыс.</t>
  </si>
  <si>
    <t>Текущий ремонт    за 2012г начисленный</t>
  </si>
  <si>
    <t>Всего начислено за год ТО и Т/Р</t>
  </si>
  <si>
    <r>
      <t>1.Заявок поступило 93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93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</si>
  <si>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t xml:space="preserve">Добавлено за обслуж лифтов </t>
  </si>
  <si>
    <t>июль-декабрь</t>
  </si>
  <si>
    <t>Добавлено за обслуж ИТП</t>
  </si>
  <si>
    <t>Сбор квартплаты на 31.12.2012г. Составил    98 %</t>
  </si>
  <si>
    <t>Задолженность жителей  по платежам за ЖУ на 01.01.12 по ИВЦ  с наймом</t>
  </si>
  <si>
    <t>Задолженность жителей  по платежам за ЖУ на 01.01.13 по ИВЦ  с наймом</t>
  </si>
  <si>
    <t>в т.ч по тек. Ремонту</t>
  </si>
  <si>
    <t>Тек.ремонт 2006-2010 выполненный</t>
  </si>
  <si>
    <t>Начисленный по ИВЦ</t>
  </si>
  <si>
    <t>2772*3,45*60=</t>
  </si>
  <si>
    <t>573,80-492,10=-81,70</t>
  </si>
  <si>
    <t xml:space="preserve"> Задолженность ТСЖ перед УК по выполненным работам  на 01.01.2013   (169,07+936,09-929,53=175,63+87,15-62,99)</t>
  </si>
  <si>
    <t>2772*3,26*60=</t>
  </si>
  <si>
    <t>542,20-492,10=50,01</t>
  </si>
  <si>
    <t>10,87*30%=3,26</t>
  </si>
  <si>
    <t>т/р</t>
  </si>
  <si>
    <t>2772*3,26*72</t>
  </si>
  <si>
    <t>650,64-492,10-227,35=-68,91</t>
  </si>
  <si>
    <r>
      <t xml:space="preserve">Управляющей компании ООО "Нерюнгринская жилищная компания" перед собственниками помещений о выполненной за  2013 года работе   по содержанию общего имущества ТСЖ </t>
    </r>
    <r>
      <rPr>
        <b/>
        <u/>
        <sz val="11"/>
        <rFont val="Arial"/>
        <family val="2"/>
        <charset val="204"/>
      </rPr>
      <t>ж/д №5 по ул. Мира</t>
    </r>
  </si>
  <si>
    <t>Задолженность ТСЖ перед УК по выполненным работам  на 01.01.13</t>
  </si>
  <si>
    <t>Сбор квартплаты на 31.12.2013г. Составил    100 %</t>
  </si>
  <si>
    <t>Текущий ремонт оплаченный по ИВЦ</t>
  </si>
  <si>
    <t>Текущий ремонт (начисленный по отчетам ИВЦ за 2013г</t>
  </si>
  <si>
    <t>Оплачено за ЖУ  Управляющий компании за 2013г</t>
  </si>
  <si>
    <t>Перечень работ по текущему ремонту  в 2013г.</t>
  </si>
  <si>
    <t>Ремонт м/п швов кв 3,6,9 ,10 эт-чердак по лифтовой</t>
  </si>
  <si>
    <t>Ремонт м/п швов кв. 36</t>
  </si>
  <si>
    <t>в т.ч по тек. Ремонту(  2011г   82,35.  2012 -24,16    82,35-24,16=58,19)</t>
  </si>
  <si>
    <t>Замена комплекта термопреобразователей КТПТР</t>
  </si>
  <si>
    <r>
      <t>1.Заявок поступило 85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85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</si>
  <si>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- 19,2 м3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</si>
  <si>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-169</t>
    </r>
    <r>
      <rPr>
        <b/>
        <u/>
        <sz val="9"/>
        <rFont val="Arial"/>
        <family val="2"/>
        <charset val="204"/>
      </rPr>
      <t xml:space="preserve">,92 м3 </t>
    </r>
  </si>
  <si>
    <t>Задолженность жителей  по платежам за ЖУ на 01.01.14 по ИВЦ  с наймом</t>
  </si>
  <si>
    <t>в т.ч домофон 29,0</t>
  </si>
  <si>
    <t xml:space="preserve">Вознаграждение председателя </t>
  </si>
  <si>
    <t xml:space="preserve"> Задолженность ТСЖ перед УК по выполненным работам  на 01.01.2014   (169,07+936,09-929,53=175,63+87,15-62,99)</t>
  </si>
  <si>
    <t xml:space="preserve">в т.ч по тек. Ремонту  </t>
  </si>
  <si>
    <t>Тек.ремонт выполненный (2006-2011)</t>
  </si>
  <si>
    <t>С-до на 01.01.2012</t>
  </si>
  <si>
    <t>Тек.ремонт начисленный за 2012г</t>
  </si>
  <si>
    <t>Тек. Ремонт выполненный за 2012г</t>
  </si>
  <si>
    <t>С-до на 01.01.2013</t>
  </si>
  <si>
    <t>Тек.ремонт оплаченный за 2013г</t>
  </si>
  <si>
    <t>Тек. Ремонт выполненный за 2013г</t>
  </si>
  <si>
    <t>С-до на 01.01.2014</t>
  </si>
  <si>
    <t>Обслуживаемая жилая площадь</t>
  </si>
  <si>
    <t>м2</t>
  </si>
  <si>
    <t>Численность проживающих</t>
  </si>
  <si>
    <t>чел.</t>
  </si>
  <si>
    <t>Вид услуг</t>
  </si>
  <si>
    <t>Един. изм-я</t>
  </si>
  <si>
    <t>Доходы</t>
  </si>
  <si>
    <t>Задолженность по кварплате и текущему ремонту за 2013 г. на 01.01.13г.(+долг,       -переплата)</t>
  </si>
  <si>
    <t>Всего задолженность по кварплате и текущему ремонту на 01.01.14г.(с учетом долга на начало года)</t>
  </si>
  <si>
    <t>(платежи населения начисленные)</t>
  </si>
  <si>
    <t>тыс</t>
  </si>
  <si>
    <t>Уборка подъезда, лестничных клеток</t>
  </si>
  <si>
    <t>Обслуживание мусоропровода</t>
  </si>
  <si>
    <t>Освещение подъездов</t>
  </si>
  <si>
    <t>Сан.очистка-вывоз ТБО, включая утилизацию</t>
  </si>
  <si>
    <t>Обслуживание кладовок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</si>
  <si>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</si>
  <si>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</si>
  <si>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</si>
  <si>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</si>
  <si>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</si>
  <si>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</si>
  <si>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</si>
  <si>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</si>
  <si>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</si>
  <si>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</si>
  <si>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Отчет о доходах и расходах за 2013 год по жилому дому ул.Мира 5</t>
  </si>
  <si>
    <t xml:space="preserve">Тек. Ремонт </t>
  </si>
  <si>
    <t>Задолженность по кварплате и текущему ремонту на 01.01.13г.(+долг,     -переплата</t>
  </si>
  <si>
    <t>Тех.обслуж.внутрид.оборудования</t>
  </si>
  <si>
    <t>Обслуживание лифтов</t>
  </si>
  <si>
    <t>Обслуживание ИТП</t>
  </si>
  <si>
    <t>Обслуживание домофонов</t>
  </si>
  <si>
    <t>(платежи населения оплаченные)</t>
  </si>
  <si>
    <t>Основные показатели жилого дома за 2013 год</t>
  </si>
  <si>
    <t>Ремонт м/п швов кв. 3,6,9 10 эт.-чердак по лифтовой</t>
  </si>
  <si>
    <t>Ремонт м/п швов кв 36</t>
  </si>
  <si>
    <t>Замена комплекта термопреобразователя КТПТР</t>
  </si>
  <si>
    <t>Выплаты с текущего ремонта</t>
  </si>
  <si>
    <t>Вознаграждение  председателя</t>
  </si>
  <si>
    <t>Штрафные санкции по пожарной безопастности</t>
  </si>
  <si>
    <t>Задолженность по текущему ремонту на 01.01.2013</t>
  </si>
  <si>
    <t>Задолженность по текущему ремонту на 01.01.2014</t>
  </si>
  <si>
    <t>тариф</t>
  </si>
  <si>
    <t>2006г</t>
  </si>
  <si>
    <t>Тек.рем начисл за  (2006-)</t>
  </si>
  <si>
    <t>Тек.рем начисл за  (2007-)</t>
  </si>
  <si>
    <t>Тек.рем начисл за  (2008-2009)</t>
  </si>
  <si>
    <t>Тек.рем начисл за  (2010-2011)</t>
  </si>
  <si>
    <t>мы должны</t>
  </si>
  <si>
    <t>Мира 5</t>
  </si>
  <si>
    <t>Лубянова пл. 55,7</t>
  </si>
  <si>
    <t>опл. 96%</t>
  </si>
  <si>
    <t>ИТП дефицит  с 2012г</t>
  </si>
  <si>
    <t>ИТП дефицит  за 8 мес 2013г</t>
  </si>
  <si>
    <t>ИТП  дефицит за 2012г</t>
  </si>
  <si>
    <t>ИТП  дефицит за 8 мес  2013г</t>
  </si>
  <si>
    <t>84,85-56,83=28,02</t>
  </si>
  <si>
    <t>64,11-35,1=29,01</t>
  </si>
  <si>
    <t xml:space="preserve">Выполнено  т/ремонта </t>
  </si>
  <si>
    <t xml:space="preserve">Оплачено за   т/ремонт  </t>
  </si>
  <si>
    <t>Факт выполнения текущего ремонта</t>
  </si>
  <si>
    <t xml:space="preserve">Генеральный директор ООО "НЖК"                                      Сечина М.В.   </t>
  </si>
</sst>
</file>

<file path=xl/styles.xml><?xml version="1.0" encoding="utf-8"?>
<styleSheet xmlns="http://schemas.openxmlformats.org/spreadsheetml/2006/main">
  <numFmts count="1">
    <numFmt numFmtId="164" formatCode="0.000"/>
  </numFmts>
  <fonts count="28">
    <font>
      <sz val="11"/>
      <color theme="1"/>
      <name val="Calibri"/>
      <family val="2"/>
      <charset val="204"/>
      <scheme val="minor"/>
    </font>
    <font>
      <b/>
      <i/>
      <sz val="14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9"/>
      <name val="Arial"/>
      <family val="2"/>
      <charset val="204"/>
    </font>
    <font>
      <i/>
      <sz val="10.5"/>
      <name val="Arial"/>
      <family val="2"/>
      <charset val="204"/>
    </font>
    <font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name val="Arial"/>
      <family val="2"/>
      <charset val="204"/>
    </font>
    <font>
      <b/>
      <i/>
      <u/>
      <sz val="10"/>
      <name val="Arial"/>
      <family val="2"/>
      <charset val="204"/>
    </font>
    <font>
      <b/>
      <i/>
      <u/>
      <sz val="12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8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u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0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5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8" fillId="0" borderId="5" xfId="0" applyFont="1" applyBorder="1" applyAlignment="1">
      <alignment wrapText="1"/>
    </xf>
    <xf numFmtId="4" fontId="8" fillId="0" borderId="5" xfId="0" applyNumberFormat="1" applyFont="1" applyBorder="1" applyAlignment="1">
      <alignment wrapText="1"/>
    </xf>
    <xf numFmtId="4" fontId="7" fillId="0" borderId="5" xfId="0" applyNumberFormat="1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2" fontId="0" fillId="0" borderId="0" xfId="0" applyNumberForma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4" fontId="4" fillId="2" borderId="5" xfId="0" applyNumberFormat="1" applyFont="1" applyFill="1" applyBorder="1" applyAlignment="1">
      <alignment wrapText="1"/>
    </xf>
    <xf numFmtId="0" fontId="5" fillId="2" borderId="9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wrapText="1"/>
    </xf>
    <xf numFmtId="0" fontId="0" fillId="0" borderId="0" xfId="0" applyBorder="1" applyAlignment="1">
      <alignment wrapText="1"/>
    </xf>
    <xf numFmtId="10" fontId="6" fillId="0" borderId="0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2" fontId="6" fillId="0" borderId="0" xfId="0" applyNumberFormat="1" applyFont="1" applyAlignment="1">
      <alignment wrapText="1"/>
    </xf>
    <xf numFmtId="4" fontId="6" fillId="0" borderId="0" xfId="0" applyNumberFormat="1" applyFont="1" applyAlignment="1">
      <alignment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2" fontId="6" fillId="3" borderId="12" xfId="0" applyNumberFormat="1" applyFont="1" applyFill="1" applyBorder="1" applyAlignment="1">
      <alignment wrapText="1"/>
    </xf>
    <xf numFmtId="0" fontId="5" fillId="0" borderId="13" xfId="0" applyFont="1" applyBorder="1" applyAlignment="1">
      <alignment horizontal="center" wrapText="1"/>
    </xf>
    <xf numFmtId="2" fontId="6" fillId="3" borderId="14" xfId="0" applyNumberFormat="1" applyFont="1" applyFill="1" applyBorder="1" applyAlignment="1">
      <alignment wrapText="1"/>
    </xf>
    <xf numFmtId="0" fontId="5" fillId="0" borderId="9" xfId="0" applyFont="1" applyBorder="1" applyAlignment="1">
      <alignment horizontal="center" wrapText="1"/>
    </xf>
    <xf numFmtId="2" fontId="5" fillId="0" borderId="1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horizontal="left" wrapText="1"/>
    </xf>
    <xf numFmtId="2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16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17" fillId="0" borderId="0" xfId="0" applyNumberFormat="1" applyFont="1" applyAlignment="1">
      <alignment horizontal="left" wrapText="1"/>
    </xf>
    <xf numFmtId="0" fontId="17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0" fillId="0" borderId="5" xfId="0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wrapText="1"/>
    </xf>
    <xf numFmtId="4" fontId="0" fillId="0" borderId="5" xfId="0" applyNumberFormat="1" applyBorder="1" applyAlignment="1">
      <alignment horizontal="center" wrapText="1"/>
    </xf>
    <xf numFmtId="0" fontId="19" fillId="0" borderId="2" xfId="0" applyNumberFormat="1" applyFont="1" applyBorder="1" applyAlignment="1">
      <alignment wrapText="1"/>
    </xf>
    <xf numFmtId="0" fontId="19" fillId="0" borderId="11" xfId="0" applyNumberFormat="1" applyFont="1" applyBorder="1" applyAlignment="1">
      <alignment wrapText="1"/>
    </xf>
    <xf numFmtId="0" fontId="9" fillId="0" borderId="4" xfId="0" applyNumberFormat="1" applyFont="1" applyBorder="1" applyAlignment="1">
      <alignment wrapText="1"/>
    </xf>
    <xf numFmtId="2" fontId="9" fillId="0" borderId="12" xfId="0" applyNumberFormat="1" applyFont="1" applyBorder="1" applyAlignment="1">
      <alignment wrapText="1"/>
    </xf>
    <xf numFmtId="0" fontId="9" fillId="0" borderId="13" xfId="0" applyNumberFormat="1" applyFont="1" applyBorder="1" applyAlignment="1">
      <alignment wrapText="1"/>
    </xf>
    <xf numFmtId="2" fontId="9" fillId="0" borderId="14" xfId="0" applyNumberFormat="1" applyFont="1" applyBorder="1" applyAlignment="1">
      <alignment wrapText="1"/>
    </xf>
    <xf numFmtId="0" fontId="9" fillId="0" borderId="9" xfId="0" applyNumberFormat="1" applyFont="1" applyBorder="1" applyAlignment="1">
      <alignment wrapText="1"/>
    </xf>
    <xf numFmtId="2" fontId="19" fillId="0" borderId="15" xfId="0" applyNumberFormat="1" applyFont="1" applyBorder="1" applyAlignment="1">
      <alignment wrapText="1"/>
    </xf>
    <xf numFmtId="0" fontId="5" fillId="4" borderId="4" xfId="0" applyFont="1" applyFill="1" applyBorder="1" applyAlignment="1">
      <alignment horizontal="center" wrapText="1"/>
    </xf>
    <xf numFmtId="4" fontId="5" fillId="4" borderId="5" xfId="0" applyNumberFormat="1" applyFont="1" applyFill="1" applyBorder="1" applyAlignment="1">
      <alignment wrapText="1"/>
    </xf>
    <xf numFmtId="0" fontId="5" fillId="2" borderId="13" xfId="0" applyFont="1" applyFill="1" applyBorder="1" applyAlignment="1">
      <alignment horizontal="center" wrapText="1"/>
    </xf>
    <xf numFmtId="4" fontId="5" fillId="2" borderId="10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2" fontId="6" fillId="0" borderId="12" xfId="0" applyNumberFormat="1" applyFont="1" applyBorder="1" applyAlignment="1">
      <alignment wrapText="1"/>
    </xf>
    <xf numFmtId="2" fontId="6" fillId="0" borderId="14" xfId="0" applyNumberFormat="1" applyFont="1" applyBorder="1" applyAlignment="1">
      <alignment wrapText="1"/>
    </xf>
    <xf numFmtId="0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wrapText="1"/>
    </xf>
    <xf numFmtId="2" fontId="9" fillId="0" borderId="0" xfId="0" applyNumberFormat="1" applyFont="1" applyAlignment="1">
      <alignment wrapText="1"/>
    </xf>
    <xf numFmtId="0" fontId="9" fillId="0" borderId="0" xfId="0" applyFont="1" applyAlignment="1">
      <alignment horizontal="left" wrapText="1"/>
    </xf>
    <xf numFmtId="2" fontId="9" fillId="0" borderId="0" xfId="0" applyNumberFormat="1" applyFont="1" applyAlignment="1">
      <alignment horizontal="left" wrapText="1"/>
    </xf>
    <xf numFmtId="0" fontId="9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4" fillId="2" borderId="5" xfId="0" applyFont="1" applyFill="1" applyBorder="1" applyAlignment="1">
      <alignment wrapText="1"/>
    </xf>
    <xf numFmtId="4" fontId="4" fillId="2" borderId="19" xfId="0" applyNumberFormat="1" applyFont="1" applyFill="1" applyBorder="1" applyAlignment="1">
      <alignment wrapText="1"/>
    </xf>
    <xf numFmtId="9" fontId="0" fillId="0" borderId="0" xfId="0" applyNumberFormat="1" applyAlignment="1">
      <alignment wrapText="1"/>
    </xf>
    <xf numFmtId="0" fontId="5" fillId="0" borderId="5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9" fillId="0" borderId="0" xfId="0" applyNumberFormat="1" applyFont="1" applyAlignment="1">
      <alignment horizontal="left" wrapText="1"/>
    </xf>
    <xf numFmtId="0" fontId="25" fillId="0" borderId="0" xfId="0" applyFont="1" applyAlignment="1">
      <alignment wrapText="1"/>
    </xf>
    <xf numFmtId="0" fontId="24" fillId="0" borderId="0" xfId="0" applyFont="1" applyAlignment="1">
      <alignment wrapText="1"/>
    </xf>
    <xf numFmtId="2" fontId="24" fillId="0" borderId="0" xfId="0" applyNumberFormat="1" applyFont="1" applyAlignment="1">
      <alignment wrapText="1"/>
    </xf>
    <xf numFmtId="0" fontId="0" fillId="3" borderId="0" xfId="0" applyFont="1" applyFill="1" applyAlignment="1">
      <alignment horizontal="center"/>
    </xf>
    <xf numFmtId="0" fontId="0" fillId="3" borderId="0" xfId="0" applyFont="1" applyFill="1"/>
    <xf numFmtId="0" fontId="0" fillId="3" borderId="0" xfId="0" applyFill="1" applyAlignment="1">
      <alignment horizontal="left"/>
    </xf>
    <xf numFmtId="0" fontId="0" fillId="3" borderId="0" xfId="0" applyFont="1" applyFill="1" applyAlignment="1">
      <alignment horizontal="right"/>
    </xf>
    <xf numFmtId="0" fontId="27" fillId="3" borderId="0" xfId="0" applyFont="1" applyFill="1" applyAlignment="1">
      <alignment horizontal="center"/>
    </xf>
    <xf numFmtId="0" fontId="0" fillId="3" borderId="0" xfId="0" applyFont="1" applyFill="1" applyAlignment="1"/>
    <xf numFmtId="0" fontId="0" fillId="3" borderId="5" xfId="0" applyFont="1" applyFill="1" applyBorder="1" applyAlignment="1">
      <alignment horizontal="center" vertical="center" wrapText="1"/>
    </xf>
    <xf numFmtId="0" fontId="0" fillId="3" borderId="28" xfId="0" applyFont="1" applyFill="1" applyBorder="1" applyAlignment="1">
      <alignment horizontal="center"/>
    </xf>
    <xf numFmtId="0" fontId="0" fillId="3" borderId="29" xfId="0" applyFont="1" applyFill="1" applyBorder="1" applyAlignment="1">
      <alignment horizontal="center"/>
    </xf>
    <xf numFmtId="0" fontId="0" fillId="3" borderId="30" xfId="0" applyFont="1" applyFill="1" applyBorder="1" applyAlignment="1">
      <alignment horizontal="center"/>
    </xf>
    <xf numFmtId="0" fontId="0" fillId="3" borderId="31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27" xfId="0" applyFill="1" applyBorder="1"/>
    <xf numFmtId="164" fontId="0" fillId="3" borderId="5" xfId="0" applyNumberForma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164" fontId="0" fillId="3" borderId="5" xfId="0" applyNumberFormat="1" applyFont="1" applyFill="1" applyBorder="1" applyAlignment="1">
      <alignment horizontal="center"/>
    </xf>
    <xf numFmtId="2" fontId="0" fillId="3" borderId="5" xfId="0" applyNumberFormat="1" applyFont="1" applyFill="1" applyBorder="1" applyAlignment="1">
      <alignment horizontal="center"/>
    </xf>
    <xf numFmtId="2" fontId="0" fillId="3" borderId="12" xfId="0" applyNumberFormat="1" applyFont="1" applyFill="1" applyBorder="1" applyAlignment="1">
      <alignment horizontal="center"/>
    </xf>
    <xf numFmtId="0" fontId="0" fillId="3" borderId="8" xfId="0" applyFill="1" applyBorder="1"/>
    <xf numFmtId="0" fontId="27" fillId="3" borderId="9" xfId="0" applyFont="1" applyFill="1" applyBorder="1" applyAlignment="1">
      <alignment horizontal="center"/>
    </xf>
    <xf numFmtId="0" fontId="27" fillId="3" borderId="32" xfId="0" applyFont="1" applyFill="1" applyBorder="1"/>
    <xf numFmtId="2" fontId="27" fillId="3" borderId="10" xfId="0" applyNumberFormat="1" applyFont="1" applyFill="1" applyBorder="1" applyAlignment="1">
      <alignment horizontal="center"/>
    </xf>
    <xf numFmtId="2" fontId="27" fillId="3" borderId="15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0" fillId="3" borderId="11" xfId="0" applyFont="1" applyFill="1" applyBorder="1"/>
    <xf numFmtId="0" fontId="0" fillId="3" borderId="5" xfId="0" applyFill="1" applyBorder="1"/>
    <xf numFmtId="0" fontId="0" fillId="3" borderId="5" xfId="0" applyFill="1" applyBorder="1" applyAlignment="1">
      <alignment horizontal="center"/>
    </xf>
    <xf numFmtId="0" fontId="0" fillId="3" borderId="12" xfId="0" applyFont="1" applyFill="1" applyBorder="1"/>
    <xf numFmtId="0" fontId="0" fillId="3" borderId="9" xfId="0" applyFont="1" applyFill="1" applyBorder="1" applyAlignment="1">
      <alignment horizontal="center"/>
    </xf>
    <xf numFmtId="0" fontId="0" fillId="3" borderId="10" xfId="0" applyFill="1" applyBorder="1"/>
    <xf numFmtId="0" fontId="0" fillId="3" borderId="10" xfId="0" applyFill="1" applyBorder="1" applyAlignment="1">
      <alignment horizontal="center"/>
    </xf>
    <xf numFmtId="0" fontId="0" fillId="3" borderId="15" xfId="0" applyFont="1" applyFill="1" applyBorder="1"/>
    <xf numFmtId="0" fontId="0" fillId="3" borderId="3" xfId="0" applyFont="1" applyFill="1" applyBorder="1"/>
    <xf numFmtId="0" fontId="0" fillId="3" borderId="5" xfId="0" applyFont="1" applyFill="1" applyBorder="1"/>
    <xf numFmtId="0" fontId="0" fillId="3" borderId="13" xfId="0" applyFont="1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19" xfId="0" applyFont="1" applyFill="1" applyBorder="1"/>
    <xf numFmtId="0" fontId="0" fillId="3" borderId="20" xfId="0" applyFont="1" applyFill="1" applyBorder="1"/>
    <xf numFmtId="0" fontId="0" fillId="3" borderId="20" xfId="0" applyFill="1" applyBorder="1" applyAlignment="1">
      <alignment horizontal="center"/>
    </xf>
    <xf numFmtId="0" fontId="0" fillId="3" borderId="10" xfId="0" applyFont="1" applyFill="1" applyBorder="1"/>
    <xf numFmtId="0" fontId="27" fillId="3" borderId="0" xfId="0" applyFont="1" applyFill="1"/>
    <xf numFmtId="0" fontId="0" fillId="3" borderId="5" xfId="0" applyFill="1" applyBorder="1" applyAlignment="1">
      <alignment horizontal="center" vertical="center" wrapText="1"/>
    </xf>
    <xf numFmtId="0" fontId="24" fillId="3" borderId="15" xfId="0" applyFont="1" applyFill="1" applyBorder="1"/>
    <xf numFmtId="0" fontId="24" fillId="3" borderId="14" xfId="0" applyFont="1" applyFill="1" applyBorder="1"/>
    <xf numFmtId="0" fontId="0" fillId="3" borderId="35" xfId="0" applyFont="1" applyFill="1" applyBorder="1" applyAlignment="1">
      <alignment horizontal="center"/>
    </xf>
    <xf numFmtId="0" fontId="0" fillId="3" borderId="20" xfId="0" applyFill="1" applyBorder="1"/>
    <xf numFmtId="0" fontId="0" fillId="3" borderId="36" xfId="0" applyFont="1" applyFill="1" applyBorder="1"/>
    <xf numFmtId="0" fontId="0" fillId="3" borderId="6" xfId="0" applyFont="1" applyFill="1" applyBorder="1" applyAlignment="1">
      <alignment horizontal="center"/>
    </xf>
    <xf numFmtId="0" fontId="0" fillId="3" borderId="7" xfId="0" applyFont="1" applyFill="1" applyBorder="1"/>
    <xf numFmtId="0" fontId="0" fillId="3" borderId="7" xfId="0" applyFill="1" applyBorder="1" applyAlignment="1">
      <alignment horizontal="center"/>
    </xf>
    <xf numFmtId="0" fontId="24" fillId="3" borderId="8" xfId="0" applyFont="1" applyFill="1" applyBorder="1"/>
    <xf numFmtId="0" fontId="24" fillId="3" borderId="10" xfId="0" applyFont="1" applyFill="1" applyBorder="1"/>
    <xf numFmtId="0" fontId="24" fillId="3" borderId="3" xfId="0" applyFont="1" applyFill="1" applyBorder="1" applyAlignment="1">
      <alignment horizontal="center"/>
    </xf>
    <xf numFmtId="164" fontId="24" fillId="3" borderId="15" xfId="0" applyNumberFormat="1" applyFont="1" applyFill="1" applyBorder="1"/>
    <xf numFmtId="2" fontId="24" fillId="3" borderId="15" xfId="0" applyNumberFormat="1" applyFont="1" applyFill="1" applyBorder="1"/>
    <xf numFmtId="0" fontId="0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0" fillId="3" borderId="37" xfId="0" applyFont="1" applyFill="1" applyBorder="1" applyAlignment="1">
      <alignment horizontal="center"/>
    </xf>
    <xf numFmtId="0" fontId="0" fillId="3" borderId="25" xfId="0" applyFill="1" applyBorder="1"/>
    <xf numFmtId="0" fontId="0" fillId="3" borderId="25" xfId="0" applyFont="1" applyFill="1" applyBorder="1"/>
    <xf numFmtId="0" fontId="0" fillId="3" borderId="38" xfId="0" applyFont="1" applyFill="1" applyBorder="1"/>
    <xf numFmtId="0" fontId="0" fillId="3" borderId="0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3" borderId="0" xfId="0" applyFont="1" applyFill="1" applyBorder="1"/>
    <xf numFmtId="0" fontId="24" fillId="3" borderId="7" xfId="0" applyFont="1" applyFill="1" applyBorder="1" applyAlignment="1">
      <alignment horizontal="left" indent="15"/>
    </xf>
    <xf numFmtId="0" fontId="26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2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 wrapText="1"/>
    </xf>
    <xf numFmtId="0" fontId="0" fillId="3" borderId="10" xfId="0" applyFont="1" applyFill="1" applyBorder="1" applyAlignment="1">
      <alignment horizontal="center"/>
    </xf>
    <xf numFmtId="0" fontId="27" fillId="3" borderId="0" xfId="0" applyFont="1" applyFill="1" applyBorder="1" applyAlignment="1">
      <alignment horizontal="center" vertical="center"/>
    </xf>
    <xf numFmtId="0" fontId="27" fillId="3" borderId="3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4" fontId="5" fillId="0" borderId="5" xfId="0" applyNumberFormat="1" applyFont="1" applyBorder="1" applyAlignment="1">
      <alignment horizontal="center" wrapText="1"/>
    </xf>
    <xf numFmtId="0" fontId="9" fillId="0" borderId="5" xfId="0" applyFont="1" applyBorder="1" applyAlignment="1">
      <alignment wrapText="1"/>
    </xf>
    <xf numFmtId="0" fontId="8" fillId="0" borderId="5" xfId="0" applyFont="1" applyBorder="1" applyAlignment="1">
      <alignment horizontal="center" wrapText="1"/>
    </xf>
    <xf numFmtId="0" fontId="7" fillId="0" borderId="19" xfId="0" applyFont="1" applyBorder="1" applyAlignment="1">
      <alignment wrapText="1"/>
    </xf>
    <xf numFmtId="0" fontId="8" fillId="0" borderId="19" xfId="0" applyFont="1" applyBorder="1" applyAlignment="1">
      <alignment wrapText="1"/>
    </xf>
    <xf numFmtId="0" fontId="7" fillId="0" borderId="20" xfId="0" applyFont="1" applyBorder="1" applyAlignment="1">
      <alignment wrapText="1"/>
    </xf>
    <xf numFmtId="0" fontId="8" fillId="0" borderId="20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10" fillId="0" borderId="19" xfId="0" applyFont="1" applyBorder="1" applyAlignment="1">
      <alignment wrapText="1"/>
    </xf>
    <xf numFmtId="0" fontId="7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9" fillId="0" borderId="0" xfId="0" applyNumberFormat="1" applyFont="1" applyAlignment="1">
      <alignment horizontal="left" wrapText="1"/>
    </xf>
    <xf numFmtId="0" fontId="14" fillId="0" borderId="0" xfId="0" applyNumberFormat="1" applyFont="1" applyAlignment="1">
      <alignment wrapText="1"/>
    </xf>
    <xf numFmtId="0" fontId="23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left" wrapText="1"/>
    </xf>
    <xf numFmtId="10" fontId="4" fillId="0" borderId="1" xfId="0" applyNumberFormat="1" applyFont="1" applyBorder="1" applyAlignment="1">
      <alignment horizontal="right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5" fillId="0" borderId="1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4" fillId="0" borderId="16" xfId="0" applyNumberFormat="1" applyFont="1" applyBorder="1" applyAlignment="1">
      <alignment horizontal="right" wrapText="1"/>
    </xf>
    <xf numFmtId="0" fontId="5" fillId="0" borderId="6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center" wrapText="1"/>
    </xf>
    <xf numFmtId="0" fontId="5" fillId="0" borderId="8" xfId="0" applyNumberFormat="1" applyFont="1" applyBorder="1" applyAlignment="1">
      <alignment horizontal="center" wrapText="1"/>
    </xf>
    <xf numFmtId="0" fontId="6" fillId="0" borderId="6" xfId="0" applyNumberFormat="1" applyFont="1" applyBorder="1" applyAlignment="1">
      <alignment horizontal="left" wrapText="1"/>
    </xf>
    <xf numFmtId="0" fontId="6" fillId="0" borderId="7" xfId="0" applyNumberFormat="1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20" fillId="0" borderId="0" xfId="0" applyNumberFormat="1" applyFont="1" applyBorder="1" applyAlignment="1">
      <alignment horizontal="left" wrapText="1"/>
    </xf>
    <xf numFmtId="0" fontId="19" fillId="0" borderId="0" xfId="0" applyNumberFormat="1" applyFont="1" applyBorder="1" applyAlignment="1">
      <alignment wrapText="1"/>
    </xf>
    <xf numFmtId="0" fontId="9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5" fillId="0" borderId="5" xfId="0" applyFont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5" fillId="4" borderId="5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0" fontId="5" fillId="0" borderId="0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right" wrapText="1"/>
    </xf>
    <xf numFmtId="0" fontId="5" fillId="0" borderId="3" xfId="0" applyFont="1" applyBorder="1" applyAlignment="1">
      <alignment horizontal="center" wrapText="1"/>
    </xf>
    <xf numFmtId="0" fontId="15" fillId="0" borderId="0" xfId="0" applyNumberFormat="1" applyFont="1" applyAlignment="1">
      <alignment horizontal="center" wrapText="1"/>
    </xf>
    <xf numFmtId="0" fontId="11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4" fillId="2" borderId="10" xfId="0" applyFont="1" applyFill="1" applyBorder="1" applyAlignment="1">
      <alignment wrapText="1"/>
    </xf>
    <xf numFmtId="0" fontId="4" fillId="2" borderId="6" xfId="0" applyFont="1" applyFill="1" applyBorder="1" applyAlignment="1">
      <alignment horizontal="left" wrapText="1" indent="1"/>
    </xf>
    <xf numFmtId="0" fontId="4" fillId="2" borderId="7" xfId="0" applyFont="1" applyFill="1" applyBorder="1" applyAlignment="1">
      <alignment horizontal="left" wrapText="1" indent="1"/>
    </xf>
    <xf numFmtId="0" fontId="4" fillId="2" borderId="8" xfId="0" applyFont="1" applyFill="1" applyBorder="1" applyAlignment="1">
      <alignment horizontal="left" wrapText="1" indent="1"/>
    </xf>
    <xf numFmtId="0" fontId="5" fillId="4" borderId="6" xfId="0" applyFont="1" applyFill="1" applyBorder="1" applyAlignment="1">
      <alignment horizontal="left" wrapText="1" indent="1"/>
    </xf>
    <xf numFmtId="0" fontId="5" fillId="4" borderId="7" xfId="0" applyFont="1" applyFill="1" applyBorder="1" applyAlignment="1">
      <alignment horizontal="left" wrapText="1" indent="1"/>
    </xf>
    <xf numFmtId="0" fontId="5" fillId="4" borderId="8" xfId="0" applyFont="1" applyFill="1" applyBorder="1" applyAlignment="1">
      <alignment horizontal="left" wrapText="1" indent="1"/>
    </xf>
    <xf numFmtId="0" fontId="0" fillId="0" borderId="5" xfId="0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" fontId="0" fillId="0" borderId="5" xfId="0" applyNumberForma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wrapText="1"/>
    </xf>
    <xf numFmtId="0" fontId="4" fillId="0" borderId="5" xfId="0" applyFont="1" applyBorder="1" applyAlignment="1">
      <alignment horizontal="center" wrapText="1"/>
    </xf>
    <xf numFmtId="4" fontId="5" fillId="0" borderId="19" xfId="0" applyNumberFormat="1" applyFont="1" applyBorder="1" applyAlignment="1">
      <alignment horizontal="center" wrapText="1"/>
    </xf>
    <xf numFmtId="4" fontId="5" fillId="0" borderId="20" xfId="0" applyNumberFormat="1" applyFont="1" applyBorder="1" applyAlignment="1">
      <alignment horizontal="center" wrapText="1"/>
    </xf>
    <xf numFmtId="4" fontId="0" fillId="0" borderId="19" xfId="0" applyNumberFormat="1" applyBorder="1" applyAlignment="1">
      <alignment horizontal="center" wrapText="1"/>
    </xf>
    <xf numFmtId="4" fontId="0" fillId="0" borderId="20" xfId="0" applyNumberForma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" fontId="0" fillId="0" borderId="6" xfId="0" applyNumberFormat="1" applyBorder="1" applyAlignment="1">
      <alignment horizontal="center" wrapText="1"/>
    </xf>
    <xf numFmtId="4" fontId="0" fillId="0" borderId="8" xfId="0" applyNumberForma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5" fillId="0" borderId="26" xfId="0" applyFont="1" applyBorder="1" applyAlignment="1">
      <alignment horizontal="center" wrapText="1"/>
    </xf>
    <xf numFmtId="0" fontId="5" fillId="0" borderId="27" xfId="0" applyFont="1" applyBorder="1" applyAlignment="1">
      <alignment horizontal="center" wrapText="1"/>
    </xf>
    <xf numFmtId="4" fontId="5" fillId="0" borderId="25" xfId="0" applyNumberFormat="1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center" wrapText="1"/>
    </xf>
    <xf numFmtId="0" fontId="0" fillId="0" borderId="5" xfId="0" applyBorder="1" applyAlignment="1">
      <alignment horizontal="left" wrapText="1"/>
    </xf>
    <xf numFmtId="0" fontId="9" fillId="0" borderId="6" xfId="0" applyNumberFormat="1" applyFont="1" applyBorder="1" applyAlignment="1">
      <alignment horizontal="left" wrapText="1"/>
    </xf>
    <xf numFmtId="0" fontId="9" fillId="0" borderId="7" xfId="0" applyNumberFormat="1" applyFont="1" applyBorder="1" applyAlignment="1">
      <alignment horizontal="left" wrapText="1"/>
    </xf>
    <xf numFmtId="0" fontId="9" fillId="0" borderId="8" xfId="0" applyNumberFormat="1" applyFont="1" applyBorder="1" applyAlignment="1">
      <alignment horizontal="left" wrapText="1"/>
    </xf>
    <xf numFmtId="0" fontId="19" fillId="0" borderId="10" xfId="0" applyNumberFormat="1" applyFont="1" applyBorder="1" applyAlignment="1">
      <alignment horizontal="left" wrapText="1"/>
    </xf>
    <xf numFmtId="0" fontId="9" fillId="0" borderId="5" xfId="0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50"/>
  <sheetViews>
    <sheetView tabSelected="1" topLeftCell="A10" workbookViewId="0">
      <selection activeCell="C55" sqref="C55"/>
    </sheetView>
  </sheetViews>
  <sheetFormatPr defaultRowHeight="15"/>
  <cols>
    <col min="1" max="1" width="6.140625" customWidth="1"/>
    <col min="2" max="2" width="8.7109375" customWidth="1"/>
    <col min="3" max="3" width="48.28515625" customWidth="1"/>
    <col min="4" max="5" width="14" customWidth="1"/>
    <col min="6" max="6" width="11.5703125" customWidth="1"/>
    <col min="7" max="7" width="11" customWidth="1"/>
    <col min="8" max="8" width="10.28515625" customWidth="1"/>
    <col min="9" max="9" width="18.5703125" customWidth="1"/>
  </cols>
  <sheetData>
    <row r="2" spans="2:9">
      <c r="B2" s="81"/>
      <c r="C2" s="82"/>
      <c r="D2" s="81"/>
      <c r="E2" s="82"/>
      <c r="F2" s="82"/>
      <c r="G2" s="82"/>
      <c r="H2" s="82"/>
      <c r="I2" s="82"/>
    </row>
    <row r="3" spans="2:9" ht="15.75">
      <c r="B3" s="81"/>
      <c r="C3" s="150" t="s">
        <v>205</v>
      </c>
      <c r="D3" s="150"/>
      <c r="E3" s="150"/>
      <c r="F3" s="150"/>
      <c r="G3" s="150"/>
      <c r="H3" s="150"/>
      <c r="I3" s="150"/>
    </row>
    <row r="4" spans="2:9">
      <c r="B4" s="81"/>
      <c r="C4" s="83" t="s">
        <v>179</v>
      </c>
      <c r="D4" s="84">
        <v>2772.03</v>
      </c>
      <c r="E4" s="83" t="s">
        <v>180</v>
      </c>
      <c r="F4" s="81"/>
      <c r="G4" s="81"/>
      <c r="H4" s="81"/>
      <c r="I4" s="81"/>
    </row>
    <row r="5" spans="2:9">
      <c r="B5" s="85"/>
      <c r="C5" s="83" t="s">
        <v>181</v>
      </c>
      <c r="D5" s="84">
        <v>96</v>
      </c>
      <c r="E5" s="83" t="s">
        <v>182</v>
      </c>
      <c r="F5" s="86"/>
      <c r="G5" s="86"/>
      <c r="H5" s="86"/>
      <c r="I5" s="86"/>
    </row>
    <row r="6" spans="2:9" ht="15.75" thickBot="1">
      <c r="B6" s="81"/>
      <c r="C6" s="151"/>
      <c r="D6" s="151"/>
      <c r="E6" s="151"/>
      <c r="F6" s="151"/>
      <c r="G6" s="151"/>
      <c r="H6" s="151"/>
      <c r="I6" s="151"/>
    </row>
    <row r="7" spans="2:9">
      <c r="B7" s="152" t="s">
        <v>3</v>
      </c>
      <c r="C7" s="154" t="s">
        <v>183</v>
      </c>
      <c r="D7" s="154" t="s">
        <v>184</v>
      </c>
      <c r="E7" s="156" t="s">
        <v>207</v>
      </c>
      <c r="F7" s="154" t="s">
        <v>185</v>
      </c>
      <c r="G7" s="154"/>
      <c r="H7" s="156" t="s">
        <v>186</v>
      </c>
      <c r="I7" s="157" t="s">
        <v>187</v>
      </c>
    </row>
    <row r="8" spans="2:9" ht="94.5" customHeight="1">
      <c r="B8" s="153"/>
      <c r="C8" s="155"/>
      <c r="D8" s="155"/>
      <c r="E8" s="155"/>
      <c r="F8" s="87" t="s">
        <v>188</v>
      </c>
      <c r="G8" s="125" t="s">
        <v>212</v>
      </c>
      <c r="H8" s="155"/>
      <c r="I8" s="158"/>
    </row>
    <row r="9" spans="2:9" ht="15.75" thickBot="1">
      <c r="B9" s="88">
        <v>1</v>
      </c>
      <c r="C9" s="89">
        <v>2</v>
      </c>
      <c r="D9" s="89">
        <v>3</v>
      </c>
      <c r="E9" s="89">
        <v>4</v>
      </c>
      <c r="F9" s="90">
        <v>5</v>
      </c>
      <c r="G9" s="89">
        <v>6</v>
      </c>
      <c r="H9" s="89">
        <v>7</v>
      </c>
      <c r="I9" s="91">
        <v>8</v>
      </c>
    </row>
    <row r="10" spans="2:9" ht="15.75" thickTop="1">
      <c r="B10" s="92">
        <v>1</v>
      </c>
      <c r="C10" s="93" t="s">
        <v>208</v>
      </c>
      <c r="D10" s="94" t="s">
        <v>189</v>
      </c>
      <c r="E10" s="95">
        <v>39.200000000000003</v>
      </c>
      <c r="F10" s="96">
        <f>250.09-0.62</f>
        <v>249.47</v>
      </c>
      <c r="G10" s="97">
        <v>248.97</v>
      </c>
      <c r="H10" s="98">
        <f>F10-G10</f>
        <v>0.5</v>
      </c>
      <c r="I10" s="99">
        <f>E10+F10-G10+I11</f>
        <v>49.500000000000014</v>
      </c>
    </row>
    <row r="11" spans="2:9">
      <c r="B11" s="92">
        <v>2</v>
      </c>
      <c r="C11" s="93" t="s">
        <v>206</v>
      </c>
      <c r="D11" s="94" t="s">
        <v>189</v>
      </c>
      <c r="E11" s="95">
        <v>9.8000000000000007</v>
      </c>
      <c r="F11" s="96">
        <v>91.61</v>
      </c>
      <c r="G11" s="97">
        <v>91.61</v>
      </c>
      <c r="H11" s="98">
        <f>F11-G11</f>
        <v>0</v>
      </c>
      <c r="I11" s="99">
        <f t="shared" ref="I11:I20" si="0">E11+F11-G11</f>
        <v>9.7999999999999972</v>
      </c>
    </row>
    <row r="12" spans="2:9">
      <c r="B12" s="92">
        <v>3</v>
      </c>
      <c r="C12" s="93" t="s">
        <v>34</v>
      </c>
      <c r="D12" s="94" t="s">
        <v>189</v>
      </c>
      <c r="E12" s="95">
        <v>18.010000000000002</v>
      </c>
      <c r="F12" s="96">
        <v>117.21</v>
      </c>
      <c r="G12" s="97">
        <v>116.89</v>
      </c>
      <c r="H12" s="98">
        <f t="shared" ref="H12:H20" si="1">F12-G12</f>
        <v>0.31999999999999318</v>
      </c>
      <c r="I12" s="99">
        <f t="shared" si="0"/>
        <v>18.329999999999998</v>
      </c>
    </row>
    <row r="13" spans="2:9">
      <c r="B13" s="92">
        <v>4</v>
      </c>
      <c r="C13" s="100" t="s">
        <v>190</v>
      </c>
      <c r="D13" s="94" t="s">
        <v>189</v>
      </c>
      <c r="E13" s="95">
        <v>13.34</v>
      </c>
      <c r="F13" s="96">
        <v>84.16</v>
      </c>
      <c r="G13" s="97">
        <v>84.61</v>
      </c>
      <c r="H13" s="98">
        <f t="shared" si="1"/>
        <v>-0.45000000000000284</v>
      </c>
      <c r="I13" s="99">
        <f t="shared" si="0"/>
        <v>12.89</v>
      </c>
    </row>
    <row r="14" spans="2:9">
      <c r="B14" s="92">
        <v>5</v>
      </c>
      <c r="C14" s="100" t="s">
        <v>191</v>
      </c>
      <c r="D14" s="94" t="s">
        <v>189</v>
      </c>
      <c r="E14" s="95">
        <v>8.86</v>
      </c>
      <c r="F14" s="96">
        <v>57.27</v>
      </c>
      <c r="G14" s="97">
        <v>57.21</v>
      </c>
      <c r="H14" s="98">
        <f t="shared" si="1"/>
        <v>6.0000000000002274E-2</v>
      </c>
      <c r="I14" s="99">
        <f t="shared" si="0"/>
        <v>8.9199999999999946</v>
      </c>
    </row>
    <row r="15" spans="2:9">
      <c r="B15" s="92">
        <v>6</v>
      </c>
      <c r="C15" s="100" t="s">
        <v>192</v>
      </c>
      <c r="D15" s="94" t="s">
        <v>189</v>
      </c>
      <c r="E15" s="95">
        <v>7.41</v>
      </c>
      <c r="F15" s="96">
        <v>46.09</v>
      </c>
      <c r="G15" s="97">
        <v>50.47</v>
      </c>
      <c r="H15" s="98">
        <f t="shared" si="1"/>
        <v>-4.3799999999999955</v>
      </c>
      <c r="I15" s="99">
        <f t="shared" si="0"/>
        <v>3.0300000000000011</v>
      </c>
    </row>
    <row r="16" spans="2:9">
      <c r="B16" s="92">
        <v>7</v>
      </c>
      <c r="C16" s="100" t="s">
        <v>211</v>
      </c>
      <c r="D16" s="94" t="s">
        <v>189</v>
      </c>
      <c r="E16" s="95">
        <v>1.04</v>
      </c>
      <c r="F16" s="96">
        <v>2.3199999999999998</v>
      </c>
      <c r="G16" s="97">
        <v>5.98</v>
      </c>
      <c r="H16" s="98">
        <f>F16-G16</f>
        <v>-3.6600000000000006</v>
      </c>
      <c r="I16" s="99">
        <f t="shared" si="0"/>
        <v>-2.6200000000000006</v>
      </c>
    </row>
    <row r="17" spans="2:9">
      <c r="B17" s="92">
        <v>8</v>
      </c>
      <c r="C17" s="100" t="s">
        <v>210</v>
      </c>
      <c r="D17" s="94" t="s">
        <v>189</v>
      </c>
      <c r="E17" s="95">
        <v>8.74</v>
      </c>
      <c r="F17" s="96">
        <v>66.400000000000006</v>
      </c>
      <c r="G17" s="97">
        <v>62.29</v>
      </c>
      <c r="H17" s="98">
        <f t="shared" si="1"/>
        <v>4.1100000000000065</v>
      </c>
      <c r="I17" s="99">
        <f t="shared" si="0"/>
        <v>12.850000000000001</v>
      </c>
    </row>
    <row r="18" spans="2:9">
      <c r="B18" s="92">
        <v>9</v>
      </c>
      <c r="C18" s="100" t="s">
        <v>209</v>
      </c>
      <c r="D18" s="94" t="s">
        <v>189</v>
      </c>
      <c r="E18" s="95">
        <v>25.41</v>
      </c>
      <c r="F18" s="96">
        <v>156.47999999999999</v>
      </c>
      <c r="G18" s="97">
        <v>156.63999999999999</v>
      </c>
      <c r="H18" s="98">
        <f t="shared" si="1"/>
        <v>-0.15999999999999659</v>
      </c>
      <c r="I18" s="99">
        <f t="shared" si="0"/>
        <v>25.25</v>
      </c>
    </row>
    <row r="19" spans="2:9">
      <c r="B19" s="92">
        <v>10</v>
      </c>
      <c r="C19" s="100" t="s">
        <v>193</v>
      </c>
      <c r="D19" s="94" t="s">
        <v>189</v>
      </c>
      <c r="E19" s="95">
        <v>9.02</v>
      </c>
      <c r="F19" s="96">
        <v>59.23</v>
      </c>
      <c r="G19" s="97">
        <v>59.08</v>
      </c>
      <c r="H19" s="98">
        <f t="shared" si="1"/>
        <v>0.14999999999999858</v>
      </c>
      <c r="I19" s="99">
        <f t="shared" si="0"/>
        <v>9.1700000000000017</v>
      </c>
    </row>
    <row r="20" spans="2:9">
      <c r="B20" s="92">
        <v>11</v>
      </c>
      <c r="C20" s="100" t="s">
        <v>194</v>
      </c>
      <c r="D20" s="94" t="s">
        <v>189</v>
      </c>
      <c r="E20" s="95">
        <v>0.2</v>
      </c>
      <c r="F20" s="96">
        <v>2.42</v>
      </c>
      <c r="G20" s="97">
        <v>2.42</v>
      </c>
      <c r="H20" s="98">
        <f t="shared" si="1"/>
        <v>0</v>
      </c>
      <c r="I20" s="99">
        <f t="shared" si="0"/>
        <v>0.20000000000000018</v>
      </c>
    </row>
    <row r="21" spans="2:9" ht="15.75" thickBot="1">
      <c r="B21" s="101"/>
      <c r="C21" s="102" t="s">
        <v>195</v>
      </c>
      <c r="D21" s="94" t="s">
        <v>189</v>
      </c>
      <c r="E21" s="103">
        <f>SUM(E10:E20)-E11+E11</f>
        <v>141.03</v>
      </c>
      <c r="F21" s="103">
        <f t="shared" ref="F21:G21" si="2">SUM(F10:F20)-F11+F11</f>
        <v>932.66</v>
      </c>
      <c r="G21" s="103">
        <f t="shared" si="2"/>
        <v>936.17</v>
      </c>
      <c r="H21" s="103">
        <f>SUM(H10:H20)</f>
        <v>-3.5099999999999945</v>
      </c>
      <c r="I21" s="104">
        <f>SUM(I10:I20)-I11</f>
        <v>137.51999999999998</v>
      </c>
    </row>
    <row r="22" spans="2:9" ht="15.75" thickBot="1">
      <c r="B22" s="162" t="s">
        <v>213</v>
      </c>
      <c r="C22" s="162"/>
      <c r="D22" s="162"/>
      <c r="E22" s="162"/>
      <c r="F22" s="162"/>
      <c r="G22" s="162"/>
      <c r="H22" s="162"/>
      <c r="I22" s="162"/>
    </row>
    <row r="23" spans="2:9">
      <c r="B23" s="105">
        <v>1</v>
      </c>
      <c r="C23" s="106" t="s">
        <v>196</v>
      </c>
      <c r="D23" s="107" t="s">
        <v>180</v>
      </c>
      <c r="E23" s="163"/>
      <c r="F23" s="163"/>
      <c r="G23" s="163"/>
      <c r="H23" s="163"/>
      <c r="I23" s="108">
        <v>5838.1540000000005</v>
      </c>
    </row>
    <row r="24" spans="2:9">
      <c r="B24" s="92">
        <v>2</v>
      </c>
      <c r="C24" s="109" t="s">
        <v>197</v>
      </c>
      <c r="D24" s="110" t="s">
        <v>198</v>
      </c>
      <c r="E24" s="164"/>
      <c r="F24" s="164"/>
      <c r="G24" s="164"/>
      <c r="H24" s="164"/>
      <c r="I24" s="111">
        <v>17957</v>
      </c>
    </row>
    <row r="25" spans="2:9">
      <c r="B25" s="92">
        <v>3</v>
      </c>
      <c r="C25" s="109" t="s">
        <v>199</v>
      </c>
      <c r="D25" s="110" t="s">
        <v>200</v>
      </c>
      <c r="E25" s="164"/>
      <c r="F25" s="164"/>
      <c r="G25" s="164"/>
      <c r="H25" s="164"/>
      <c r="I25" s="111">
        <v>169.92</v>
      </c>
    </row>
    <row r="26" spans="2:9">
      <c r="B26" s="92">
        <v>4</v>
      </c>
      <c r="C26" s="109" t="s">
        <v>201</v>
      </c>
      <c r="D26" s="110" t="s">
        <v>200</v>
      </c>
      <c r="E26" s="164"/>
      <c r="F26" s="164"/>
      <c r="G26" s="164"/>
      <c r="H26" s="164"/>
      <c r="I26" s="111">
        <v>19.2</v>
      </c>
    </row>
    <row r="27" spans="2:9">
      <c r="B27" s="92">
        <v>5</v>
      </c>
      <c r="C27" s="109" t="s">
        <v>202</v>
      </c>
      <c r="D27" s="110" t="s">
        <v>203</v>
      </c>
      <c r="E27" s="164"/>
      <c r="F27" s="164"/>
      <c r="G27" s="164"/>
      <c r="H27" s="164"/>
      <c r="I27" s="111">
        <v>85</v>
      </c>
    </row>
    <row r="28" spans="2:9" ht="15.75" thickBot="1">
      <c r="B28" s="112">
        <v>6</v>
      </c>
      <c r="C28" s="113" t="s">
        <v>204</v>
      </c>
      <c r="D28" s="114" t="s">
        <v>203</v>
      </c>
      <c r="E28" s="160"/>
      <c r="F28" s="160"/>
      <c r="G28" s="160"/>
      <c r="H28" s="160"/>
      <c r="I28" s="115">
        <v>85</v>
      </c>
    </row>
    <row r="29" spans="2:9">
      <c r="B29" s="145"/>
      <c r="C29" s="146"/>
      <c r="D29" s="147"/>
      <c r="E29" s="145"/>
      <c r="F29" s="145"/>
      <c r="G29" s="145"/>
      <c r="H29" s="145"/>
      <c r="I29" s="148"/>
    </row>
    <row r="30" spans="2:9" ht="15.75" thickBot="1">
      <c r="B30" s="161" t="s">
        <v>240</v>
      </c>
      <c r="C30" s="161"/>
      <c r="D30" s="161"/>
      <c r="E30" s="161"/>
      <c r="F30" s="161"/>
      <c r="G30" s="161"/>
      <c r="H30" s="161"/>
      <c r="I30" s="161"/>
    </row>
    <row r="31" spans="2:9" ht="24" customHeight="1" thickBot="1">
      <c r="B31" s="105">
        <v>1</v>
      </c>
      <c r="C31" s="106" t="s">
        <v>214</v>
      </c>
      <c r="D31" s="107" t="s">
        <v>189</v>
      </c>
      <c r="E31" s="116"/>
      <c r="F31" s="108">
        <v>21.19</v>
      </c>
      <c r="G31" s="82"/>
      <c r="H31" s="82"/>
      <c r="I31" s="82"/>
    </row>
    <row r="32" spans="2:9" ht="15.75" thickBot="1">
      <c r="B32" s="92">
        <v>2</v>
      </c>
      <c r="C32" s="109" t="s">
        <v>215</v>
      </c>
      <c r="D32" s="107" t="s">
        <v>189</v>
      </c>
      <c r="E32" s="117"/>
      <c r="F32" s="111">
        <v>3.9</v>
      </c>
      <c r="G32" s="82"/>
      <c r="H32" s="82"/>
      <c r="I32" s="82"/>
    </row>
    <row r="33" spans="2:9" ht="15.75" thickBot="1">
      <c r="B33" s="92">
        <v>3</v>
      </c>
      <c r="C33" s="109" t="s">
        <v>216</v>
      </c>
      <c r="D33" s="107" t="s">
        <v>189</v>
      </c>
      <c r="E33" s="117"/>
      <c r="F33" s="111">
        <v>16.46</v>
      </c>
      <c r="G33" s="82"/>
      <c r="H33" s="82"/>
      <c r="I33" s="82"/>
    </row>
    <row r="34" spans="2:9">
      <c r="B34" s="118"/>
      <c r="C34" s="120"/>
      <c r="D34" s="119" t="s">
        <v>189</v>
      </c>
      <c r="E34" s="120"/>
      <c r="F34" s="127">
        <f>F31+F32+F33</f>
        <v>41.55</v>
      </c>
      <c r="G34" s="82"/>
      <c r="H34" s="82"/>
      <c r="I34" s="82"/>
    </row>
    <row r="35" spans="2:9">
      <c r="B35" s="131"/>
      <c r="C35" s="149" t="s">
        <v>217</v>
      </c>
      <c r="D35" s="133"/>
      <c r="E35" s="132"/>
      <c r="F35" s="134"/>
      <c r="G35" s="82"/>
      <c r="H35" s="82"/>
      <c r="I35" s="82"/>
    </row>
    <row r="36" spans="2:9">
      <c r="B36" s="128"/>
      <c r="C36" s="129" t="s">
        <v>218</v>
      </c>
      <c r="D36" s="122" t="s">
        <v>189</v>
      </c>
      <c r="E36" s="121"/>
      <c r="F36" s="130">
        <v>8.4</v>
      </c>
      <c r="G36" s="82"/>
      <c r="H36" s="82"/>
      <c r="I36" s="82"/>
    </row>
    <row r="37" spans="2:9">
      <c r="B37" s="141"/>
      <c r="C37" s="109" t="s">
        <v>234</v>
      </c>
      <c r="D37" s="122" t="s">
        <v>189</v>
      </c>
      <c r="E37" s="143"/>
      <c r="F37" s="144">
        <v>28.02</v>
      </c>
      <c r="G37" s="82"/>
      <c r="H37" s="82"/>
      <c r="I37" s="82"/>
    </row>
    <row r="38" spans="2:9" ht="15.75" thickBot="1">
      <c r="B38" s="141"/>
      <c r="C38" s="142" t="s">
        <v>235</v>
      </c>
      <c r="D38" s="122"/>
      <c r="E38" s="117"/>
      <c r="F38" s="117">
        <v>29.01</v>
      </c>
      <c r="G38" s="82"/>
      <c r="H38" s="82"/>
      <c r="I38" s="82"/>
    </row>
    <row r="39" spans="2:9" ht="15.75" thickBot="1">
      <c r="B39" s="112"/>
      <c r="C39" s="113" t="s">
        <v>219</v>
      </c>
      <c r="D39" s="107" t="s">
        <v>189</v>
      </c>
      <c r="E39" s="123"/>
      <c r="F39" s="115">
        <v>5.55</v>
      </c>
      <c r="G39" s="82"/>
      <c r="H39" s="82"/>
      <c r="I39" s="82"/>
    </row>
    <row r="40" spans="2:9" ht="15.75" thickBot="1">
      <c r="B40" s="112"/>
      <c r="C40" s="113" t="s">
        <v>195</v>
      </c>
      <c r="D40" s="107" t="s">
        <v>189</v>
      </c>
      <c r="E40" s="123"/>
      <c r="F40" s="126">
        <f>F36+F37+F38+F39</f>
        <v>70.98</v>
      </c>
      <c r="G40" s="82"/>
      <c r="H40" s="82"/>
      <c r="I40" s="82"/>
    </row>
    <row r="41" spans="2:9" ht="15.75" thickBot="1">
      <c r="B41" s="112"/>
      <c r="C41" s="113"/>
      <c r="D41" s="107"/>
      <c r="E41" s="123"/>
      <c r="F41" s="115"/>
      <c r="G41" s="82"/>
      <c r="H41" s="82"/>
      <c r="I41" s="82"/>
    </row>
    <row r="42" spans="2:9" ht="15.75" thickBot="1">
      <c r="B42" s="112"/>
      <c r="C42" s="135" t="s">
        <v>220</v>
      </c>
      <c r="D42" s="136" t="s">
        <v>189</v>
      </c>
      <c r="E42" s="135"/>
      <c r="F42" s="126">
        <v>-24.16</v>
      </c>
      <c r="G42" s="82"/>
      <c r="H42" s="82"/>
      <c r="I42" s="82"/>
    </row>
    <row r="43" spans="2:9" ht="15.75" thickBot="1">
      <c r="B43" s="112"/>
      <c r="C43" s="135" t="s">
        <v>239</v>
      </c>
      <c r="D43" s="136" t="s">
        <v>189</v>
      </c>
      <c r="E43" s="135"/>
      <c r="F43" s="137">
        <f>G11</f>
        <v>91.61</v>
      </c>
      <c r="G43" s="82"/>
      <c r="H43" s="82"/>
      <c r="I43" s="82"/>
    </row>
    <row r="44" spans="2:9" ht="15.75" thickBot="1">
      <c r="B44" s="112"/>
      <c r="C44" s="135" t="s">
        <v>238</v>
      </c>
      <c r="D44" s="136" t="s">
        <v>189</v>
      </c>
      <c r="E44" s="135"/>
      <c r="F44" s="138">
        <f>F34+F40</f>
        <v>112.53</v>
      </c>
      <c r="G44" s="124"/>
      <c r="H44" s="124"/>
      <c r="I44" s="124"/>
    </row>
    <row r="45" spans="2:9" ht="15.75" thickBot="1">
      <c r="B45" s="112"/>
      <c r="C45" s="135" t="s">
        <v>221</v>
      </c>
      <c r="D45" s="136" t="s">
        <v>189</v>
      </c>
      <c r="E45" s="135"/>
      <c r="F45" s="137">
        <f>F42+F44-F43</f>
        <v>-3.2399999999999949</v>
      </c>
      <c r="G45" s="82"/>
      <c r="H45" s="82"/>
      <c r="I45" s="82"/>
    </row>
    <row r="49" spans="2:8">
      <c r="C49" s="269" t="s">
        <v>241</v>
      </c>
      <c r="D49" s="269"/>
      <c r="E49" s="269"/>
      <c r="F49" s="71"/>
      <c r="G49" s="159"/>
      <c r="H49" s="159"/>
    </row>
    <row r="50" spans="2:8" ht="15" customHeight="1">
      <c r="B50" s="269"/>
      <c r="C50" s="269"/>
      <c r="D50" s="269"/>
    </row>
  </sheetData>
  <mergeCells count="20">
    <mergeCell ref="B50:D50"/>
    <mergeCell ref="C49:E49"/>
    <mergeCell ref="G49:H49"/>
    <mergeCell ref="E28:H28"/>
    <mergeCell ref="B30:I30"/>
    <mergeCell ref="B22:I22"/>
    <mergeCell ref="E23:H23"/>
    <mergeCell ref="E24:H24"/>
    <mergeCell ref="E25:H25"/>
    <mergeCell ref="E26:H26"/>
    <mergeCell ref="E27:H27"/>
    <mergeCell ref="C3:I3"/>
    <mergeCell ref="C6:I6"/>
    <mergeCell ref="B7:B8"/>
    <mergeCell ref="C7:C8"/>
    <mergeCell ref="D7:D8"/>
    <mergeCell ref="E7:E8"/>
    <mergeCell ref="F7:G7"/>
    <mergeCell ref="H7:H8"/>
    <mergeCell ref="I7:I8"/>
  </mergeCells>
  <pageMargins left="0.70866141732283472" right="0.70866141732283472" top="1.1417322834645669" bottom="0.74803149606299213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18"/>
  <sheetViews>
    <sheetView topLeftCell="A198" workbookViewId="0">
      <selection activeCell="B220" sqref="B220:H236"/>
    </sheetView>
  </sheetViews>
  <sheetFormatPr defaultRowHeight="15"/>
  <cols>
    <col min="1" max="1" width="5.7109375" style="1" customWidth="1"/>
    <col min="2" max="2" width="31.5703125" style="1" customWidth="1"/>
    <col min="3" max="3" width="14.85546875" style="1" customWidth="1"/>
    <col min="4" max="4" width="8.140625" style="1" customWidth="1"/>
    <col min="5" max="5" width="26.5703125" style="1" customWidth="1"/>
    <col min="6" max="6" width="11.5703125" style="1" customWidth="1"/>
    <col min="7" max="7" width="9.140625" style="1"/>
    <col min="8" max="9" width="9.140625" style="2"/>
    <col min="10" max="256" width="9.140625" style="1"/>
    <col min="257" max="257" width="5.7109375" style="1" customWidth="1"/>
    <col min="258" max="258" width="31.5703125" style="1" customWidth="1"/>
    <col min="259" max="259" width="14.85546875" style="1" customWidth="1"/>
    <col min="260" max="260" width="8.140625" style="1" customWidth="1"/>
    <col min="261" max="261" width="26.28515625" style="1" customWidth="1"/>
    <col min="262" max="262" width="11.5703125" style="1" customWidth="1"/>
    <col min="263" max="512" width="9.140625" style="1"/>
    <col min="513" max="513" width="5.7109375" style="1" customWidth="1"/>
    <col min="514" max="514" width="31.5703125" style="1" customWidth="1"/>
    <col min="515" max="515" width="14.85546875" style="1" customWidth="1"/>
    <col min="516" max="516" width="8.140625" style="1" customWidth="1"/>
    <col min="517" max="517" width="26.28515625" style="1" customWidth="1"/>
    <col min="518" max="518" width="11.5703125" style="1" customWidth="1"/>
    <col min="519" max="768" width="9.140625" style="1"/>
    <col min="769" max="769" width="5.7109375" style="1" customWidth="1"/>
    <col min="770" max="770" width="31.5703125" style="1" customWidth="1"/>
    <col min="771" max="771" width="14.85546875" style="1" customWidth="1"/>
    <col min="772" max="772" width="8.140625" style="1" customWidth="1"/>
    <col min="773" max="773" width="26.28515625" style="1" customWidth="1"/>
    <col min="774" max="774" width="11.5703125" style="1" customWidth="1"/>
    <col min="775" max="1024" width="9.140625" style="1"/>
    <col min="1025" max="1025" width="5.7109375" style="1" customWidth="1"/>
    <col min="1026" max="1026" width="31.5703125" style="1" customWidth="1"/>
    <col min="1027" max="1027" width="14.85546875" style="1" customWidth="1"/>
    <col min="1028" max="1028" width="8.140625" style="1" customWidth="1"/>
    <col min="1029" max="1029" width="26.28515625" style="1" customWidth="1"/>
    <col min="1030" max="1030" width="11.5703125" style="1" customWidth="1"/>
    <col min="1031" max="1280" width="9.140625" style="1"/>
    <col min="1281" max="1281" width="5.7109375" style="1" customWidth="1"/>
    <col min="1282" max="1282" width="31.5703125" style="1" customWidth="1"/>
    <col min="1283" max="1283" width="14.85546875" style="1" customWidth="1"/>
    <col min="1284" max="1284" width="8.140625" style="1" customWidth="1"/>
    <col min="1285" max="1285" width="26.28515625" style="1" customWidth="1"/>
    <col min="1286" max="1286" width="11.5703125" style="1" customWidth="1"/>
    <col min="1287" max="1536" width="9.140625" style="1"/>
    <col min="1537" max="1537" width="5.7109375" style="1" customWidth="1"/>
    <col min="1538" max="1538" width="31.5703125" style="1" customWidth="1"/>
    <col min="1539" max="1539" width="14.85546875" style="1" customWidth="1"/>
    <col min="1540" max="1540" width="8.140625" style="1" customWidth="1"/>
    <col min="1541" max="1541" width="26.28515625" style="1" customWidth="1"/>
    <col min="1542" max="1542" width="11.5703125" style="1" customWidth="1"/>
    <col min="1543" max="1792" width="9.140625" style="1"/>
    <col min="1793" max="1793" width="5.7109375" style="1" customWidth="1"/>
    <col min="1794" max="1794" width="31.5703125" style="1" customWidth="1"/>
    <col min="1795" max="1795" width="14.85546875" style="1" customWidth="1"/>
    <col min="1796" max="1796" width="8.140625" style="1" customWidth="1"/>
    <col min="1797" max="1797" width="26.28515625" style="1" customWidth="1"/>
    <col min="1798" max="1798" width="11.5703125" style="1" customWidth="1"/>
    <col min="1799" max="2048" width="9.140625" style="1"/>
    <col min="2049" max="2049" width="5.7109375" style="1" customWidth="1"/>
    <col min="2050" max="2050" width="31.5703125" style="1" customWidth="1"/>
    <col min="2051" max="2051" width="14.85546875" style="1" customWidth="1"/>
    <col min="2052" max="2052" width="8.140625" style="1" customWidth="1"/>
    <col min="2053" max="2053" width="26.28515625" style="1" customWidth="1"/>
    <col min="2054" max="2054" width="11.5703125" style="1" customWidth="1"/>
    <col min="2055" max="2304" width="9.140625" style="1"/>
    <col min="2305" max="2305" width="5.7109375" style="1" customWidth="1"/>
    <col min="2306" max="2306" width="31.5703125" style="1" customWidth="1"/>
    <col min="2307" max="2307" width="14.85546875" style="1" customWidth="1"/>
    <col min="2308" max="2308" width="8.140625" style="1" customWidth="1"/>
    <col min="2309" max="2309" width="26.28515625" style="1" customWidth="1"/>
    <col min="2310" max="2310" width="11.5703125" style="1" customWidth="1"/>
    <col min="2311" max="2560" width="9.140625" style="1"/>
    <col min="2561" max="2561" width="5.7109375" style="1" customWidth="1"/>
    <col min="2562" max="2562" width="31.5703125" style="1" customWidth="1"/>
    <col min="2563" max="2563" width="14.85546875" style="1" customWidth="1"/>
    <col min="2564" max="2564" width="8.140625" style="1" customWidth="1"/>
    <col min="2565" max="2565" width="26.28515625" style="1" customWidth="1"/>
    <col min="2566" max="2566" width="11.5703125" style="1" customWidth="1"/>
    <col min="2567" max="2816" width="9.140625" style="1"/>
    <col min="2817" max="2817" width="5.7109375" style="1" customWidth="1"/>
    <col min="2818" max="2818" width="31.5703125" style="1" customWidth="1"/>
    <col min="2819" max="2819" width="14.85546875" style="1" customWidth="1"/>
    <col min="2820" max="2820" width="8.140625" style="1" customWidth="1"/>
    <col min="2821" max="2821" width="26.28515625" style="1" customWidth="1"/>
    <col min="2822" max="2822" width="11.5703125" style="1" customWidth="1"/>
    <col min="2823" max="3072" width="9.140625" style="1"/>
    <col min="3073" max="3073" width="5.7109375" style="1" customWidth="1"/>
    <col min="3074" max="3074" width="31.5703125" style="1" customWidth="1"/>
    <col min="3075" max="3075" width="14.85546875" style="1" customWidth="1"/>
    <col min="3076" max="3076" width="8.140625" style="1" customWidth="1"/>
    <col min="3077" max="3077" width="26.28515625" style="1" customWidth="1"/>
    <col min="3078" max="3078" width="11.5703125" style="1" customWidth="1"/>
    <col min="3079" max="3328" width="9.140625" style="1"/>
    <col min="3329" max="3329" width="5.7109375" style="1" customWidth="1"/>
    <col min="3330" max="3330" width="31.5703125" style="1" customWidth="1"/>
    <col min="3331" max="3331" width="14.85546875" style="1" customWidth="1"/>
    <col min="3332" max="3332" width="8.140625" style="1" customWidth="1"/>
    <col min="3333" max="3333" width="26.28515625" style="1" customWidth="1"/>
    <col min="3334" max="3334" width="11.5703125" style="1" customWidth="1"/>
    <col min="3335" max="3584" width="9.140625" style="1"/>
    <col min="3585" max="3585" width="5.7109375" style="1" customWidth="1"/>
    <col min="3586" max="3586" width="31.5703125" style="1" customWidth="1"/>
    <col min="3587" max="3587" width="14.85546875" style="1" customWidth="1"/>
    <col min="3588" max="3588" width="8.140625" style="1" customWidth="1"/>
    <col min="3589" max="3589" width="26.28515625" style="1" customWidth="1"/>
    <col min="3590" max="3590" width="11.5703125" style="1" customWidth="1"/>
    <col min="3591" max="3840" width="9.140625" style="1"/>
    <col min="3841" max="3841" width="5.7109375" style="1" customWidth="1"/>
    <col min="3842" max="3842" width="31.5703125" style="1" customWidth="1"/>
    <col min="3843" max="3843" width="14.85546875" style="1" customWidth="1"/>
    <col min="3844" max="3844" width="8.140625" style="1" customWidth="1"/>
    <col min="3845" max="3845" width="26.28515625" style="1" customWidth="1"/>
    <col min="3846" max="3846" width="11.5703125" style="1" customWidth="1"/>
    <col min="3847" max="4096" width="9.140625" style="1"/>
    <col min="4097" max="4097" width="5.7109375" style="1" customWidth="1"/>
    <col min="4098" max="4098" width="31.5703125" style="1" customWidth="1"/>
    <col min="4099" max="4099" width="14.85546875" style="1" customWidth="1"/>
    <col min="4100" max="4100" width="8.140625" style="1" customWidth="1"/>
    <col min="4101" max="4101" width="26.28515625" style="1" customWidth="1"/>
    <col min="4102" max="4102" width="11.5703125" style="1" customWidth="1"/>
    <col min="4103" max="4352" width="9.140625" style="1"/>
    <col min="4353" max="4353" width="5.7109375" style="1" customWidth="1"/>
    <col min="4354" max="4354" width="31.5703125" style="1" customWidth="1"/>
    <col min="4355" max="4355" width="14.85546875" style="1" customWidth="1"/>
    <col min="4356" max="4356" width="8.140625" style="1" customWidth="1"/>
    <col min="4357" max="4357" width="26.28515625" style="1" customWidth="1"/>
    <col min="4358" max="4358" width="11.5703125" style="1" customWidth="1"/>
    <col min="4359" max="4608" width="9.140625" style="1"/>
    <col min="4609" max="4609" width="5.7109375" style="1" customWidth="1"/>
    <col min="4610" max="4610" width="31.5703125" style="1" customWidth="1"/>
    <col min="4611" max="4611" width="14.85546875" style="1" customWidth="1"/>
    <col min="4612" max="4612" width="8.140625" style="1" customWidth="1"/>
    <col min="4613" max="4613" width="26.28515625" style="1" customWidth="1"/>
    <col min="4614" max="4614" width="11.5703125" style="1" customWidth="1"/>
    <col min="4615" max="4864" width="9.140625" style="1"/>
    <col min="4865" max="4865" width="5.7109375" style="1" customWidth="1"/>
    <col min="4866" max="4866" width="31.5703125" style="1" customWidth="1"/>
    <col min="4867" max="4867" width="14.85546875" style="1" customWidth="1"/>
    <col min="4868" max="4868" width="8.140625" style="1" customWidth="1"/>
    <col min="4869" max="4869" width="26.28515625" style="1" customWidth="1"/>
    <col min="4870" max="4870" width="11.5703125" style="1" customWidth="1"/>
    <col min="4871" max="5120" width="9.140625" style="1"/>
    <col min="5121" max="5121" width="5.7109375" style="1" customWidth="1"/>
    <col min="5122" max="5122" width="31.5703125" style="1" customWidth="1"/>
    <col min="5123" max="5123" width="14.85546875" style="1" customWidth="1"/>
    <col min="5124" max="5124" width="8.140625" style="1" customWidth="1"/>
    <col min="5125" max="5125" width="26.28515625" style="1" customWidth="1"/>
    <col min="5126" max="5126" width="11.5703125" style="1" customWidth="1"/>
    <col min="5127" max="5376" width="9.140625" style="1"/>
    <col min="5377" max="5377" width="5.7109375" style="1" customWidth="1"/>
    <col min="5378" max="5378" width="31.5703125" style="1" customWidth="1"/>
    <col min="5379" max="5379" width="14.85546875" style="1" customWidth="1"/>
    <col min="5380" max="5380" width="8.140625" style="1" customWidth="1"/>
    <col min="5381" max="5381" width="26.28515625" style="1" customWidth="1"/>
    <col min="5382" max="5382" width="11.5703125" style="1" customWidth="1"/>
    <col min="5383" max="5632" width="9.140625" style="1"/>
    <col min="5633" max="5633" width="5.7109375" style="1" customWidth="1"/>
    <col min="5634" max="5634" width="31.5703125" style="1" customWidth="1"/>
    <col min="5635" max="5635" width="14.85546875" style="1" customWidth="1"/>
    <col min="5636" max="5636" width="8.140625" style="1" customWidth="1"/>
    <col min="5637" max="5637" width="26.28515625" style="1" customWidth="1"/>
    <col min="5638" max="5638" width="11.5703125" style="1" customWidth="1"/>
    <col min="5639" max="5888" width="9.140625" style="1"/>
    <col min="5889" max="5889" width="5.7109375" style="1" customWidth="1"/>
    <col min="5890" max="5890" width="31.5703125" style="1" customWidth="1"/>
    <col min="5891" max="5891" width="14.85546875" style="1" customWidth="1"/>
    <col min="5892" max="5892" width="8.140625" style="1" customWidth="1"/>
    <col min="5893" max="5893" width="26.28515625" style="1" customWidth="1"/>
    <col min="5894" max="5894" width="11.5703125" style="1" customWidth="1"/>
    <col min="5895" max="6144" width="9.140625" style="1"/>
    <col min="6145" max="6145" width="5.7109375" style="1" customWidth="1"/>
    <col min="6146" max="6146" width="31.5703125" style="1" customWidth="1"/>
    <col min="6147" max="6147" width="14.85546875" style="1" customWidth="1"/>
    <col min="6148" max="6148" width="8.140625" style="1" customWidth="1"/>
    <col min="6149" max="6149" width="26.28515625" style="1" customWidth="1"/>
    <col min="6150" max="6150" width="11.5703125" style="1" customWidth="1"/>
    <col min="6151" max="6400" width="9.140625" style="1"/>
    <col min="6401" max="6401" width="5.7109375" style="1" customWidth="1"/>
    <col min="6402" max="6402" width="31.5703125" style="1" customWidth="1"/>
    <col min="6403" max="6403" width="14.85546875" style="1" customWidth="1"/>
    <col min="6404" max="6404" width="8.140625" style="1" customWidth="1"/>
    <col min="6405" max="6405" width="26.28515625" style="1" customWidth="1"/>
    <col min="6406" max="6406" width="11.5703125" style="1" customWidth="1"/>
    <col min="6407" max="6656" width="9.140625" style="1"/>
    <col min="6657" max="6657" width="5.7109375" style="1" customWidth="1"/>
    <col min="6658" max="6658" width="31.5703125" style="1" customWidth="1"/>
    <col min="6659" max="6659" width="14.85546875" style="1" customWidth="1"/>
    <col min="6660" max="6660" width="8.140625" style="1" customWidth="1"/>
    <col min="6661" max="6661" width="26.28515625" style="1" customWidth="1"/>
    <col min="6662" max="6662" width="11.5703125" style="1" customWidth="1"/>
    <col min="6663" max="6912" width="9.140625" style="1"/>
    <col min="6913" max="6913" width="5.7109375" style="1" customWidth="1"/>
    <col min="6914" max="6914" width="31.5703125" style="1" customWidth="1"/>
    <col min="6915" max="6915" width="14.85546875" style="1" customWidth="1"/>
    <col min="6916" max="6916" width="8.140625" style="1" customWidth="1"/>
    <col min="6917" max="6917" width="26.28515625" style="1" customWidth="1"/>
    <col min="6918" max="6918" width="11.5703125" style="1" customWidth="1"/>
    <col min="6919" max="7168" width="9.140625" style="1"/>
    <col min="7169" max="7169" width="5.7109375" style="1" customWidth="1"/>
    <col min="7170" max="7170" width="31.5703125" style="1" customWidth="1"/>
    <col min="7171" max="7171" width="14.85546875" style="1" customWidth="1"/>
    <col min="7172" max="7172" width="8.140625" style="1" customWidth="1"/>
    <col min="7173" max="7173" width="26.28515625" style="1" customWidth="1"/>
    <col min="7174" max="7174" width="11.5703125" style="1" customWidth="1"/>
    <col min="7175" max="7424" width="9.140625" style="1"/>
    <col min="7425" max="7425" width="5.7109375" style="1" customWidth="1"/>
    <col min="7426" max="7426" width="31.5703125" style="1" customWidth="1"/>
    <col min="7427" max="7427" width="14.85546875" style="1" customWidth="1"/>
    <col min="7428" max="7428" width="8.140625" style="1" customWidth="1"/>
    <col min="7429" max="7429" width="26.28515625" style="1" customWidth="1"/>
    <col min="7430" max="7430" width="11.5703125" style="1" customWidth="1"/>
    <col min="7431" max="7680" width="9.140625" style="1"/>
    <col min="7681" max="7681" width="5.7109375" style="1" customWidth="1"/>
    <col min="7682" max="7682" width="31.5703125" style="1" customWidth="1"/>
    <col min="7683" max="7683" width="14.85546875" style="1" customWidth="1"/>
    <col min="7684" max="7684" width="8.140625" style="1" customWidth="1"/>
    <col min="7685" max="7685" width="26.28515625" style="1" customWidth="1"/>
    <col min="7686" max="7686" width="11.5703125" style="1" customWidth="1"/>
    <col min="7687" max="7936" width="9.140625" style="1"/>
    <col min="7937" max="7937" width="5.7109375" style="1" customWidth="1"/>
    <col min="7938" max="7938" width="31.5703125" style="1" customWidth="1"/>
    <col min="7939" max="7939" width="14.85546875" style="1" customWidth="1"/>
    <col min="7940" max="7940" width="8.140625" style="1" customWidth="1"/>
    <col min="7941" max="7941" width="26.28515625" style="1" customWidth="1"/>
    <col min="7942" max="7942" width="11.5703125" style="1" customWidth="1"/>
    <col min="7943" max="8192" width="9.140625" style="1"/>
    <col min="8193" max="8193" width="5.7109375" style="1" customWidth="1"/>
    <col min="8194" max="8194" width="31.5703125" style="1" customWidth="1"/>
    <col min="8195" max="8195" width="14.85546875" style="1" customWidth="1"/>
    <col min="8196" max="8196" width="8.140625" style="1" customWidth="1"/>
    <col min="8197" max="8197" width="26.28515625" style="1" customWidth="1"/>
    <col min="8198" max="8198" width="11.5703125" style="1" customWidth="1"/>
    <col min="8199" max="8448" width="9.140625" style="1"/>
    <col min="8449" max="8449" width="5.7109375" style="1" customWidth="1"/>
    <col min="8450" max="8450" width="31.5703125" style="1" customWidth="1"/>
    <col min="8451" max="8451" width="14.85546875" style="1" customWidth="1"/>
    <col min="8452" max="8452" width="8.140625" style="1" customWidth="1"/>
    <col min="8453" max="8453" width="26.28515625" style="1" customWidth="1"/>
    <col min="8454" max="8454" width="11.5703125" style="1" customWidth="1"/>
    <col min="8455" max="8704" width="9.140625" style="1"/>
    <col min="8705" max="8705" width="5.7109375" style="1" customWidth="1"/>
    <col min="8706" max="8706" width="31.5703125" style="1" customWidth="1"/>
    <col min="8707" max="8707" width="14.85546875" style="1" customWidth="1"/>
    <col min="8708" max="8708" width="8.140625" style="1" customWidth="1"/>
    <col min="8709" max="8709" width="26.28515625" style="1" customWidth="1"/>
    <col min="8710" max="8710" width="11.5703125" style="1" customWidth="1"/>
    <col min="8711" max="8960" width="9.140625" style="1"/>
    <col min="8961" max="8961" width="5.7109375" style="1" customWidth="1"/>
    <col min="8962" max="8962" width="31.5703125" style="1" customWidth="1"/>
    <col min="8963" max="8963" width="14.85546875" style="1" customWidth="1"/>
    <col min="8964" max="8964" width="8.140625" style="1" customWidth="1"/>
    <col min="8965" max="8965" width="26.28515625" style="1" customWidth="1"/>
    <col min="8966" max="8966" width="11.5703125" style="1" customWidth="1"/>
    <col min="8967" max="9216" width="9.140625" style="1"/>
    <col min="9217" max="9217" width="5.7109375" style="1" customWidth="1"/>
    <col min="9218" max="9218" width="31.5703125" style="1" customWidth="1"/>
    <col min="9219" max="9219" width="14.85546875" style="1" customWidth="1"/>
    <col min="9220" max="9220" width="8.140625" style="1" customWidth="1"/>
    <col min="9221" max="9221" width="26.28515625" style="1" customWidth="1"/>
    <col min="9222" max="9222" width="11.5703125" style="1" customWidth="1"/>
    <col min="9223" max="9472" width="9.140625" style="1"/>
    <col min="9473" max="9473" width="5.7109375" style="1" customWidth="1"/>
    <col min="9474" max="9474" width="31.5703125" style="1" customWidth="1"/>
    <col min="9475" max="9475" width="14.85546875" style="1" customWidth="1"/>
    <col min="9476" max="9476" width="8.140625" style="1" customWidth="1"/>
    <col min="9477" max="9477" width="26.28515625" style="1" customWidth="1"/>
    <col min="9478" max="9478" width="11.5703125" style="1" customWidth="1"/>
    <col min="9479" max="9728" width="9.140625" style="1"/>
    <col min="9729" max="9729" width="5.7109375" style="1" customWidth="1"/>
    <col min="9730" max="9730" width="31.5703125" style="1" customWidth="1"/>
    <col min="9731" max="9731" width="14.85546875" style="1" customWidth="1"/>
    <col min="9732" max="9732" width="8.140625" style="1" customWidth="1"/>
    <col min="9733" max="9733" width="26.28515625" style="1" customWidth="1"/>
    <col min="9734" max="9734" width="11.5703125" style="1" customWidth="1"/>
    <col min="9735" max="9984" width="9.140625" style="1"/>
    <col min="9985" max="9985" width="5.7109375" style="1" customWidth="1"/>
    <col min="9986" max="9986" width="31.5703125" style="1" customWidth="1"/>
    <col min="9987" max="9987" width="14.85546875" style="1" customWidth="1"/>
    <col min="9988" max="9988" width="8.140625" style="1" customWidth="1"/>
    <col min="9989" max="9989" width="26.28515625" style="1" customWidth="1"/>
    <col min="9990" max="9990" width="11.5703125" style="1" customWidth="1"/>
    <col min="9991" max="10240" width="9.140625" style="1"/>
    <col min="10241" max="10241" width="5.7109375" style="1" customWidth="1"/>
    <col min="10242" max="10242" width="31.5703125" style="1" customWidth="1"/>
    <col min="10243" max="10243" width="14.85546875" style="1" customWidth="1"/>
    <col min="10244" max="10244" width="8.140625" style="1" customWidth="1"/>
    <col min="10245" max="10245" width="26.28515625" style="1" customWidth="1"/>
    <col min="10246" max="10246" width="11.5703125" style="1" customWidth="1"/>
    <col min="10247" max="10496" width="9.140625" style="1"/>
    <col min="10497" max="10497" width="5.7109375" style="1" customWidth="1"/>
    <col min="10498" max="10498" width="31.5703125" style="1" customWidth="1"/>
    <col min="10499" max="10499" width="14.85546875" style="1" customWidth="1"/>
    <col min="10500" max="10500" width="8.140625" style="1" customWidth="1"/>
    <col min="10501" max="10501" width="26.28515625" style="1" customWidth="1"/>
    <col min="10502" max="10502" width="11.5703125" style="1" customWidth="1"/>
    <col min="10503" max="10752" width="9.140625" style="1"/>
    <col min="10753" max="10753" width="5.7109375" style="1" customWidth="1"/>
    <col min="10754" max="10754" width="31.5703125" style="1" customWidth="1"/>
    <col min="10755" max="10755" width="14.85546875" style="1" customWidth="1"/>
    <col min="10756" max="10756" width="8.140625" style="1" customWidth="1"/>
    <col min="10757" max="10757" width="26.28515625" style="1" customWidth="1"/>
    <col min="10758" max="10758" width="11.5703125" style="1" customWidth="1"/>
    <col min="10759" max="11008" width="9.140625" style="1"/>
    <col min="11009" max="11009" width="5.7109375" style="1" customWidth="1"/>
    <col min="11010" max="11010" width="31.5703125" style="1" customWidth="1"/>
    <col min="11011" max="11011" width="14.85546875" style="1" customWidth="1"/>
    <col min="11012" max="11012" width="8.140625" style="1" customWidth="1"/>
    <col min="11013" max="11013" width="26.28515625" style="1" customWidth="1"/>
    <col min="11014" max="11014" width="11.5703125" style="1" customWidth="1"/>
    <col min="11015" max="11264" width="9.140625" style="1"/>
    <col min="11265" max="11265" width="5.7109375" style="1" customWidth="1"/>
    <col min="11266" max="11266" width="31.5703125" style="1" customWidth="1"/>
    <col min="11267" max="11267" width="14.85546875" style="1" customWidth="1"/>
    <col min="11268" max="11268" width="8.140625" style="1" customWidth="1"/>
    <col min="11269" max="11269" width="26.28515625" style="1" customWidth="1"/>
    <col min="11270" max="11270" width="11.5703125" style="1" customWidth="1"/>
    <col min="11271" max="11520" width="9.140625" style="1"/>
    <col min="11521" max="11521" width="5.7109375" style="1" customWidth="1"/>
    <col min="11522" max="11522" width="31.5703125" style="1" customWidth="1"/>
    <col min="11523" max="11523" width="14.85546875" style="1" customWidth="1"/>
    <col min="11524" max="11524" width="8.140625" style="1" customWidth="1"/>
    <col min="11525" max="11525" width="26.28515625" style="1" customWidth="1"/>
    <col min="11526" max="11526" width="11.5703125" style="1" customWidth="1"/>
    <col min="11527" max="11776" width="9.140625" style="1"/>
    <col min="11777" max="11777" width="5.7109375" style="1" customWidth="1"/>
    <col min="11778" max="11778" width="31.5703125" style="1" customWidth="1"/>
    <col min="11779" max="11779" width="14.85546875" style="1" customWidth="1"/>
    <col min="11780" max="11780" width="8.140625" style="1" customWidth="1"/>
    <col min="11781" max="11781" width="26.28515625" style="1" customWidth="1"/>
    <col min="11782" max="11782" width="11.5703125" style="1" customWidth="1"/>
    <col min="11783" max="12032" width="9.140625" style="1"/>
    <col min="12033" max="12033" width="5.7109375" style="1" customWidth="1"/>
    <col min="12034" max="12034" width="31.5703125" style="1" customWidth="1"/>
    <col min="12035" max="12035" width="14.85546875" style="1" customWidth="1"/>
    <col min="12036" max="12036" width="8.140625" style="1" customWidth="1"/>
    <col min="12037" max="12037" width="26.28515625" style="1" customWidth="1"/>
    <col min="12038" max="12038" width="11.5703125" style="1" customWidth="1"/>
    <col min="12039" max="12288" width="9.140625" style="1"/>
    <col min="12289" max="12289" width="5.7109375" style="1" customWidth="1"/>
    <col min="12290" max="12290" width="31.5703125" style="1" customWidth="1"/>
    <col min="12291" max="12291" width="14.85546875" style="1" customWidth="1"/>
    <col min="12292" max="12292" width="8.140625" style="1" customWidth="1"/>
    <col min="12293" max="12293" width="26.28515625" style="1" customWidth="1"/>
    <col min="12294" max="12294" width="11.5703125" style="1" customWidth="1"/>
    <col min="12295" max="12544" width="9.140625" style="1"/>
    <col min="12545" max="12545" width="5.7109375" style="1" customWidth="1"/>
    <col min="12546" max="12546" width="31.5703125" style="1" customWidth="1"/>
    <col min="12547" max="12547" width="14.85546875" style="1" customWidth="1"/>
    <col min="12548" max="12548" width="8.140625" style="1" customWidth="1"/>
    <col min="12549" max="12549" width="26.28515625" style="1" customWidth="1"/>
    <col min="12550" max="12550" width="11.5703125" style="1" customWidth="1"/>
    <col min="12551" max="12800" width="9.140625" style="1"/>
    <col min="12801" max="12801" width="5.7109375" style="1" customWidth="1"/>
    <col min="12802" max="12802" width="31.5703125" style="1" customWidth="1"/>
    <col min="12803" max="12803" width="14.85546875" style="1" customWidth="1"/>
    <col min="12804" max="12804" width="8.140625" style="1" customWidth="1"/>
    <col min="12805" max="12805" width="26.28515625" style="1" customWidth="1"/>
    <col min="12806" max="12806" width="11.5703125" style="1" customWidth="1"/>
    <col min="12807" max="13056" width="9.140625" style="1"/>
    <col min="13057" max="13057" width="5.7109375" style="1" customWidth="1"/>
    <col min="13058" max="13058" width="31.5703125" style="1" customWidth="1"/>
    <col min="13059" max="13059" width="14.85546875" style="1" customWidth="1"/>
    <col min="13060" max="13060" width="8.140625" style="1" customWidth="1"/>
    <col min="13061" max="13061" width="26.28515625" style="1" customWidth="1"/>
    <col min="13062" max="13062" width="11.5703125" style="1" customWidth="1"/>
    <col min="13063" max="13312" width="9.140625" style="1"/>
    <col min="13313" max="13313" width="5.7109375" style="1" customWidth="1"/>
    <col min="13314" max="13314" width="31.5703125" style="1" customWidth="1"/>
    <col min="13315" max="13315" width="14.85546875" style="1" customWidth="1"/>
    <col min="13316" max="13316" width="8.140625" style="1" customWidth="1"/>
    <col min="13317" max="13317" width="26.28515625" style="1" customWidth="1"/>
    <col min="13318" max="13318" width="11.5703125" style="1" customWidth="1"/>
    <col min="13319" max="13568" width="9.140625" style="1"/>
    <col min="13569" max="13569" width="5.7109375" style="1" customWidth="1"/>
    <col min="13570" max="13570" width="31.5703125" style="1" customWidth="1"/>
    <col min="13571" max="13571" width="14.85546875" style="1" customWidth="1"/>
    <col min="13572" max="13572" width="8.140625" style="1" customWidth="1"/>
    <col min="13573" max="13573" width="26.28515625" style="1" customWidth="1"/>
    <col min="13574" max="13574" width="11.5703125" style="1" customWidth="1"/>
    <col min="13575" max="13824" width="9.140625" style="1"/>
    <col min="13825" max="13825" width="5.7109375" style="1" customWidth="1"/>
    <col min="13826" max="13826" width="31.5703125" style="1" customWidth="1"/>
    <col min="13827" max="13827" width="14.85546875" style="1" customWidth="1"/>
    <col min="13828" max="13828" width="8.140625" style="1" customWidth="1"/>
    <col min="13829" max="13829" width="26.28515625" style="1" customWidth="1"/>
    <col min="13830" max="13830" width="11.5703125" style="1" customWidth="1"/>
    <col min="13831" max="14080" width="9.140625" style="1"/>
    <col min="14081" max="14081" width="5.7109375" style="1" customWidth="1"/>
    <col min="14082" max="14082" width="31.5703125" style="1" customWidth="1"/>
    <col min="14083" max="14083" width="14.85546875" style="1" customWidth="1"/>
    <col min="14084" max="14084" width="8.140625" style="1" customWidth="1"/>
    <col min="14085" max="14085" width="26.28515625" style="1" customWidth="1"/>
    <col min="14086" max="14086" width="11.5703125" style="1" customWidth="1"/>
    <col min="14087" max="14336" width="9.140625" style="1"/>
    <col min="14337" max="14337" width="5.7109375" style="1" customWidth="1"/>
    <col min="14338" max="14338" width="31.5703125" style="1" customWidth="1"/>
    <col min="14339" max="14339" width="14.85546875" style="1" customWidth="1"/>
    <col min="14340" max="14340" width="8.140625" style="1" customWidth="1"/>
    <col min="14341" max="14341" width="26.28515625" style="1" customWidth="1"/>
    <col min="14342" max="14342" width="11.5703125" style="1" customWidth="1"/>
    <col min="14343" max="14592" width="9.140625" style="1"/>
    <col min="14593" max="14593" width="5.7109375" style="1" customWidth="1"/>
    <col min="14594" max="14594" width="31.5703125" style="1" customWidth="1"/>
    <col min="14595" max="14595" width="14.85546875" style="1" customWidth="1"/>
    <col min="14596" max="14596" width="8.140625" style="1" customWidth="1"/>
    <col min="14597" max="14597" width="26.28515625" style="1" customWidth="1"/>
    <col min="14598" max="14598" width="11.5703125" style="1" customWidth="1"/>
    <col min="14599" max="14848" width="9.140625" style="1"/>
    <col min="14849" max="14849" width="5.7109375" style="1" customWidth="1"/>
    <col min="14850" max="14850" width="31.5703125" style="1" customWidth="1"/>
    <col min="14851" max="14851" width="14.85546875" style="1" customWidth="1"/>
    <col min="14852" max="14852" width="8.140625" style="1" customWidth="1"/>
    <col min="14853" max="14853" width="26.28515625" style="1" customWidth="1"/>
    <col min="14854" max="14854" width="11.5703125" style="1" customWidth="1"/>
    <col min="14855" max="15104" width="9.140625" style="1"/>
    <col min="15105" max="15105" width="5.7109375" style="1" customWidth="1"/>
    <col min="15106" max="15106" width="31.5703125" style="1" customWidth="1"/>
    <col min="15107" max="15107" width="14.85546875" style="1" customWidth="1"/>
    <col min="15108" max="15108" width="8.140625" style="1" customWidth="1"/>
    <col min="15109" max="15109" width="26.28515625" style="1" customWidth="1"/>
    <col min="15110" max="15110" width="11.5703125" style="1" customWidth="1"/>
    <col min="15111" max="15360" width="9.140625" style="1"/>
    <col min="15361" max="15361" width="5.7109375" style="1" customWidth="1"/>
    <col min="15362" max="15362" width="31.5703125" style="1" customWidth="1"/>
    <col min="15363" max="15363" width="14.85546875" style="1" customWidth="1"/>
    <col min="15364" max="15364" width="8.140625" style="1" customWidth="1"/>
    <col min="15365" max="15365" width="26.28515625" style="1" customWidth="1"/>
    <col min="15366" max="15366" width="11.5703125" style="1" customWidth="1"/>
    <col min="15367" max="15616" width="9.140625" style="1"/>
    <col min="15617" max="15617" width="5.7109375" style="1" customWidth="1"/>
    <col min="15618" max="15618" width="31.5703125" style="1" customWidth="1"/>
    <col min="15619" max="15619" width="14.85546875" style="1" customWidth="1"/>
    <col min="15620" max="15620" width="8.140625" style="1" customWidth="1"/>
    <col min="15621" max="15621" width="26.28515625" style="1" customWidth="1"/>
    <col min="15622" max="15622" width="11.5703125" style="1" customWidth="1"/>
    <col min="15623" max="15872" width="9.140625" style="1"/>
    <col min="15873" max="15873" width="5.7109375" style="1" customWidth="1"/>
    <col min="15874" max="15874" width="31.5703125" style="1" customWidth="1"/>
    <col min="15875" max="15875" width="14.85546875" style="1" customWidth="1"/>
    <col min="15876" max="15876" width="8.140625" style="1" customWidth="1"/>
    <col min="15877" max="15877" width="26.28515625" style="1" customWidth="1"/>
    <col min="15878" max="15878" width="11.5703125" style="1" customWidth="1"/>
    <col min="15879" max="16128" width="9.140625" style="1"/>
    <col min="16129" max="16129" width="5.7109375" style="1" customWidth="1"/>
    <col min="16130" max="16130" width="31.5703125" style="1" customWidth="1"/>
    <col min="16131" max="16131" width="14.85546875" style="1" customWidth="1"/>
    <col min="16132" max="16132" width="8.140625" style="1" customWidth="1"/>
    <col min="16133" max="16133" width="26.28515625" style="1" customWidth="1"/>
    <col min="16134" max="16134" width="11.5703125" style="1" customWidth="1"/>
    <col min="16135" max="16384" width="9.140625" style="1"/>
  </cols>
  <sheetData>
    <row r="1" spans="1:6" ht="20.25" customHeight="1">
      <c r="A1" s="213" t="s">
        <v>0</v>
      </c>
      <c r="B1" s="213"/>
      <c r="C1" s="213"/>
      <c r="D1" s="213"/>
      <c r="E1" s="213"/>
      <c r="F1" s="213"/>
    </row>
    <row r="2" spans="1:6" ht="47.25" customHeight="1">
      <c r="A2" s="214" t="s">
        <v>1</v>
      </c>
      <c r="B2" s="214"/>
      <c r="C2" s="214"/>
      <c r="D2" s="214"/>
      <c r="E2" s="214"/>
      <c r="F2" s="214"/>
    </row>
    <row r="3" spans="1:6" ht="13.5" customHeight="1" thickBot="1">
      <c r="A3" s="215" t="s">
        <v>2</v>
      </c>
      <c r="B3" s="215"/>
      <c r="C3" s="215"/>
      <c r="D3" s="215"/>
      <c r="E3" s="215"/>
      <c r="F3" s="215"/>
    </row>
    <row r="4" spans="1:6" ht="14.25" customHeight="1">
      <c r="A4" s="3" t="s">
        <v>3</v>
      </c>
      <c r="B4" s="216" t="s">
        <v>4</v>
      </c>
      <c r="C4" s="216"/>
      <c r="D4" s="216"/>
      <c r="E4" s="216"/>
      <c r="F4" s="4" t="s">
        <v>5</v>
      </c>
    </row>
    <row r="5" spans="1:6">
      <c r="A5" s="5">
        <v>1</v>
      </c>
      <c r="B5" s="172" t="s">
        <v>6</v>
      </c>
      <c r="C5" s="172"/>
      <c r="D5" s="172"/>
      <c r="E5" s="172"/>
      <c r="F5" s="6"/>
    </row>
    <row r="6" spans="1:6">
      <c r="A6" s="5"/>
      <c r="B6" s="166" t="s">
        <v>7</v>
      </c>
      <c r="C6" s="166"/>
      <c r="D6" s="166"/>
      <c r="E6" s="166"/>
      <c r="F6" s="7">
        <v>931.43</v>
      </c>
    </row>
    <row r="7" spans="1:6">
      <c r="A7" s="5"/>
      <c r="B7" s="166" t="s">
        <v>8</v>
      </c>
      <c r="C7" s="166"/>
      <c r="D7" s="166"/>
      <c r="E7" s="166"/>
      <c r="F7" s="7">
        <v>925.3</v>
      </c>
    </row>
    <row r="8" spans="1:6" ht="3.75" customHeight="1">
      <c r="A8" s="5"/>
      <c r="B8" s="167"/>
      <c r="C8" s="167"/>
      <c r="D8" s="167"/>
      <c r="E8" s="167"/>
      <c r="F8" s="7"/>
    </row>
    <row r="9" spans="1:6" ht="15.75" customHeight="1">
      <c r="A9" s="5">
        <v>2</v>
      </c>
      <c r="B9" s="172" t="s">
        <v>9</v>
      </c>
      <c r="C9" s="211"/>
      <c r="D9" s="211"/>
      <c r="E9" s="211"/>
      <c r="F9" s="8">
        <f>F10+F11+F12+F13+F14+F15+F16</f>
        <v>1016.81</v>
      </c>
    </row>
    <row r="10" spans="1:6" ht="18.75" customHeight="1">
      <c r="A10" s="5"/>
      <c r="B10" s="211" t="s">
        <v>10</v>
      </c>
      <c r="C10" s="211"/>
      <c r="D10" s="211"/>
      <c r="E10" s="211"/>
      <c r="F10" s="7">
        <v>444.71</v>
      </c>
    </row>
    <row r="11" spans="1:6">
      <c r="A11" s="5"/>
      <c r="B11" s="172" t="s">
        <v>11</v>
      </c>
      <c r="C11" s="219"/>
      <c r="D11" s="219"/>
      <c r="E11" s="219"/>
      <c r="F11" s="8">
        <v>227.35</v>
      </c>
    </row>
    <row r="12" spans="1:6" ht="17.25" customHeight="1">
      <c r="A12" s="5"/>
      <c r="B12" s="211" t="s">
        <v>12</v>
      </c>
      <c r="C12" s="211"/>
      <c r="D12" s="211"/>
      <c r="E12" s="211"/>
      <c r="F12" s="7">
        <v>61.75</v>
      </c>
    </row>
    <row r="13" spans="1:6" ht="30.75" customHeight="1">
      <c r="A13" s="5"/>
      <c r="B13" s="211" t="s">
        <v>13</v>
      </c>
      <c r="C13" s="211"/>
      <c r="D13" s="211"/>
      <c r="E13" s="211"/>
      <c r="F13" s="7">
        <v>52.05</v>
      </c>
    </row>
    <row r="14" spans="1:6" ht="15" customHeight="1">
      <c r="A14" s="5"/>
      <c r="B14" s="211" t="s">
        <v>14</v>
      </c>
      <c r="C14" s="211"/>
      <c r="D14" s="211"/>
      <c r="E14" s="211"/>
      <c r="F14" s="7">
        <v>73.510000000000005</v>
      </c>
    </row>
    <row r="15" spans="1:6" ht="15" customHeight="1">
      <c r="A15" s="5"/>
      <c r="B15" s="206" t="s">
        <v>15</v>
      </c>
      <c r="C15" s="207"/>
      <c r="D15" s="207"/>
      <c r="E15" s="208"/>
      <c r="F15" s="7">
        <v>140.84</v>
      </c>
    </row>
    <row r="16" spans="1:6" ht="17.25" customHeight="1">
      <c r="A16" s="5"/>
      <c r="B16" s="206" t="s">
        <v>16</v>
      </c>
      <c r="C16" s="207"/>
      <c r="D16" s="207"/>
      <c r="E16" s="208"/>
      <c r="F16" s="7">
        <v>16.600000000000001</v>
      </c>
    </row>
    <row r="17" spans="1:13" ht="26.25" customHeight="1">
      <c r="A17" s="5">
        <v>3</v>
      </c>
      <c r="B17" s="204" t="s">
        <v>17</v>
      </c>
      <c r="C17" s="204"/>
      <c r="D17" s="204"/>
      <c r="E17" s="204"/>
      <c r="F17" s="9">
        <v>43.51</v>
      </c>
      <c r="I17" s="10"/>
    </row>
    <row r="18" spans="1:13" ht="18.75" customHeight="1">
      <c r="A18" s="5">
        <v>4</v>
      </c>
      <c r="B18" s="204" t="s">
        <v>18</v>
      </c>
      <c r="C18" s="204"/>
      <c r="D18" s="204"/>
      <c r="E18" s="204"/>
      <c r="F18" s="9">
        <v>115.6</v>
      </c>
    </row>
    <row r="19" spans="1:13" ht="3" customHeight="1">
      <c r="A19" s="5"/>
      <c r="B19" s="220"/>
      <c r="C19" s="220"/>
      <c r="D19" s="220"/>
      <c r="E19" s="220"/>
      <c r="F19" s="9"/>
    </row>
    <row r="20" spans="1:13" ht="26.25" customHeight="1">
      <c r="A20" s="12">
        <v>5</v>
      </c>
      <c r="B20" s="205" t="s">
        <v>19</v>
      </c>
      <c r="C20" s="205"/>
      <c r="D20" s="205"/>
      <c r="E20" s="205"/>
      <c r="F20" s="13">
        <f>F9+F17-F7</f>
        <v>135.01999999999998</v>
      </c>
    </row>
    <row r="21" spans="1:13" ht="30" customHeight="1" thickBot="1">
      <c r="A21" s="14">
        <v>6</v>
      </c>
      <c r="B21" s="221" t="s">
        <v>20</v>
      </c>
      <c r="C21" s="221"/>
      <c r="D21" s="221"/>
      <c r="E21" s="221"/>
      <c r="F21" s="15">
        <f>F18+F6-F7</f>
        <v>121.73000000000002</v>
      </c>
      <c r="M21" s="16"/>
    </row>
    <row r="22" spans="1:13" ht="1.5" customHeight="1">
      <c r="A22" s="17"/>
      <c r="B22" s="18"/>
      <c r="C22" s="18"/>
      <c r="D22" s="19"/>
      <c r="E22" s="19"/>
      <c r="F22" s="20"/>
      <c r="H22" s="1"/>
      <c r="I22" s="1"/>
    </row>
    <row r="23" spans="1:13" ht="17.25" customHeight="1" thickBot="1">
      <c r="A23" s="21"/>
      <c r="B23" s="22"/>
      <c r="C23" s="22"/>
      <c r="D23" s="22"/>
      <c r="E23" s="181" t="s">
        <v>21</v>
      </c>
      <c r="F23" s="181"/>
      <c r="H23" s="1"/>
      <c r="I23" s="1"/>
    </row>
    <row r="24" spans="1:13" ht="15" customHeight="1">
      <c r="A24" s="3" t="s">
        <v>3</v>
      </c>
      <c r="B24" s="197" t="s">
        <v>22</v>
      </c>
      <c r="C24" s="197"/>
      <c r="D24" s="197"/>
      <c r="E24" s="197"/>
      <c r="F24" s="23" t="s">
        <v>5</v>
      </c>
      <c r="H24" s="1"/>
      <c r="I24" s="1"/>
    </row>
    <row r="25" spans="1:13" ht="15" customHeight="1">
      <c r="A25" s="5">
        <v>1</v>
      </c>
      <c r="B25" s="198" t="s">
        <v>23</v>
      </c>
      <c r="C25" s="198"/>
      <c r="D25" s="198"/>
      <c r="E25" s="198"/>
      <c r="F25" s="24">
        <v>9.41</v>
      </c>
      <c r="H25" s="1"/>
      <c r="I25" s="1"/>
    </row>
    <row r="26" spans="1:13" ht="15" customHeight="1">
      <c r="A26" s="25">
        <v>2</v>
      </c>
      <c r="B26" s="182" t="s">
        <v>24</v>
      </c>
      <c r="C26" s="183"/>
      <c r="D26" s="183"/>
      <c r="E26" s="184"/>
      <c r="F26" s="26">
        <v>6.15</v>
      </c>
      <c r="H26" s="1"/>
      <c r="I26" s="1"/>
    </row>
    <row r="27" spans="1:13" ht="15" customHeight="1">
      <c r="A27" s="25">
        <v>3</v>
      </c>
      <c r="B27" s="182" t="s">
        <v>25</v>
      </c>
      <c r="C27" s="183"/>
      <c r="D27" s="183"/>
      <c r="E27" s="184"/>
      <c r="F27" s="26">
        <v>169.5</v>
      </c>
      <c r="H27" s="1"/>
      <c r="I27" s="1"/>
    </row>
    <row r="28" spans="1:13" ht="15" customHeight="1">
      <c r="A28" s="25">
        <v>4</v>
      </c>
      <c r="B28" s="182" t="s">
        <v>26</v>
      </c>
      <c r="C28" s="183"/>
      <c r="D28" s="183"/>
      <c r="E28" s="184"/>
      <c r="F28" s="26">
        <v>10</v>
      </c>
      <c r="H28" s="1"/>
      <c r="I28" s="1"/>
    </row>
    <row r="29" spans="1:13" ht="15" customHeight="1">
      <c r="A29" s="25">
        <v>5</v>
      </c>
      <c r="B29" s="182" t="s">
        <v>27</v>
      </c>
      <c r="C29" s="183"/>
      <c r="D29" s="183"/>
      <c r="E29" s="184"/>
      <c r="F29" s="26">
        <v>20.65</v>
      </c>
      <c r="H29" s="1"/>
      <c r="I29" s="1"/>
    </row>
    <row r="30" spans="1:13" ht="15" customHeight="1">
      <c r="A30" s="25">
        <v>6</v>
      </c>
      <c r="B30" s="182" t="s">
        <v>28</v>
      </c>
      <c r="C30" s="183"/>
      <c r="D30" s="183"/>
      <c r="E30" s="184"/>
      <c r="F30" s="26">
        <v>10.24</v>
      </c>
      <c r="H30" s="1"/>
      <c r="I30" s="1"/>
    </row>
    <row r="31" spans="1:13" ht="15" customHeight="1">
      <c r="A31" s="25">
        <v>7</v>
      </c>
      <c r="B31" s="182" t="s">
        <v>29</v>
      </c>
      <c r="C31" s="183"/>
      <c r="D31" s="183"/>
      <c r="E31" s="184"/>
      <c r="F31" s="26">
        <v>1.4</v>
      </c>
      <c r="H31" s="1"/>
      <c r="I31" s="1"/>
    </row>
    <row r="32" spans="1:13" ht="15.75" thickBot="1">
      <c r="A32" s="27"/>
      <c r="B32" s="185" t="s">
        <v>30</v>
      </c>
      <c r="C32" s="186"/>
      <c r="D32" s="186"/>
      <c r="E32" s="186"/>
      <c r="F32" s="28">
        <f>SUM(F25:F31)</f>
        <v>227.35000000000002</v>
      </c>
      <c r="H32" s="1"/>
      <c r="I32" s="1"/>
    </row>
    <row r="33" spans="1:8" ht="15" customHeight="1">
      <c r="A33" s="187" t="s">
        <v>31</v>
      </c>
      <c r="B33" s="187"/>
      <c r="C33" s="187"/>
      <c r="D33" s="187"/>
      <c r="E33" s="187"/>
      <c r="F33" s="187"/>
    </row>
    <row r="34" spans="1:8">
      <c r="A34" s="29" t="s">
        <v>3</v>
      </c>
      <c r="B34" s="188" t="s">
        <v>32</v>
      </c>
      <c r="C34" s="189"/>
      <c r="D34" s="189"/>
      <c r="E34" s="190"/>
      <c r="F34" s="30" t="s">
        <v>33</v>
      </c>
    </row>
    <row r="35" spans="1:8" ht="15" customHeight="1">
      <c r="A35" s="31">
        <v>1</v>
      </c>
      <c r="B35" s="191" t="s">
        <v>34</v>
      </c>
      <c r="C35" s="192"/>
      <c r="D35" s="192"/>
      <c r="E35" s="193"/>
      <c r="F35" s="32">
        <v>99.98</v>
      </c>
    </row>
    <row r="36" spans="1:8" ht="15.75" customHeight="1">
      <c r="A36" s="31">
        <v>2</v>
      </c>
      <c r="B36" s="191" t="s">
        <v>35</v>
      </c>
      <c r="C36" s="192"/>
      <c r="D36" s="192"/>
      <c r="E36" s="193"/>
      <c r="F36" s="32">
        <v>211.32</v>
      </c>
      <c r="H36" s="2">
        <v>356.59</v>
      </c>
    </row>
    <row r="37" spans="1:8">
      <c r="A37" s="31">
        <v>3</v>
      </c>
      <c r="B37" s="191" t="s">
        <v>36</v>
      </c>
      <c r="C37" s="192"/>
      <c r="D37" s="192"/>
      <c r="E37" s="193"/>
      <c r="F37" s="32">
        <v>82.59</v>
      </c>
    </row>
    <row r="38" spans="1:8">
      <c r="A38" s="31">
        <v>4</v>
      </c>
      <c r="B38" s="191" t="s">
        <v>37</v>
      </c>
      <c r="C38" s="192"/>
      <c r="D38" s="192"/>
      <c r="E38" s="193"/>
      <c r="F38" s="32">
        <v>50.82</v>
      </c>
    </row>
    <row r="39" spans="1:8" ht="15" customHeight="1">
      <c r="A39" s="188" t="s">
        <v>30</v>
      </c>
      <c r="B39" s="189"/>
      <c r="C39" s="189"/>
      <c r="D39" s="189"/>
      <c r="E39" s="190"/>
      <c r="F39" s="9">
        <f>F38+F37+F36+F35</f>
        <v>444.71000000000004</v>
      </c>
    </row>
    <row r="40" spans="1:8" ht="29.25" customHeight="1">
      <c r="A40" s="218" t="s">
        <v>38</v>
      </c>
      <c r="B40" s="218"/>
      <c r="C40" s="218"/>
      <c r="D40" s="218"/>
      <c r="E40" s="218"/>
      <c r="F40" s="218"/>
      <c r="G40" s="218"/>
      <c r="H40" s="33"/>
    </row>
    <row r="41" spans="1:8">
      <c r="A41" s="212" t="s">
        <v>39</v>
      </c>
      <c r="B41" s="212"/>
      <c r="C41" s="34"/>
      <c r="D41" s="34"/>
      <c r="E41" s="34"/>
      <c r="F41" s="18"/>
      <c r="G41" s="20"/>
      <c r="H41" s="19"/>
    </row>
    <row r="42" spans="1:8">
      <c r="A42" s="180" t="s">
        <v>40</v>
      </c>
      <c r="B42" s="180"/>
      <c r="C42" s="180"/>
      <c r="D42" s="180"/>
      <c r="E42" s="180"/>
      <c r="F42" s="180"/>
      <c r="G42" s="35"/>
      <c r="H42" s="36"/>
    </row>
    <row r="43" spans="1:8">
      <c r="A43" s="180" t="s">
        <v>41</v>
      </c>
      <c r="B43" s="180"/>
      <c r="C43" s="180"/>
      <c r="D43" s="180"/>
      <c r="E43" s="180"/>
      <c r="F43" s="180"/>
      <c r="G43" s="35"/>
      <c r="H43" s="36"/>
    </row>
    <row r="44" spans="1:8">
      <c r="A44" s="180" t="s">
        <v>42</v>
      </c>
      <c r="B44" s="180"/>
      <c r="C44" s="180"/>
      <c r="D44" s="180"/>
      <c r="E44" s="180"/>
      <c r="F44" s="180"/>
      <c r="G44" s="35"/>
      <c r="H44" s="36"/>
    </row>
    <row r="45" spans="1:8">
      <c r="A45" s="180" t="s">
        <v>43</v>
      </c>
      <c r="B45" s="180"/>
      <c r="C45" s="180"/>
      <c r="D45" s="180"/>
      <c r="E45" s="180"/>
      <c r="F45" s="180"/>
      <c r="G45" s="35"/>
      <c r="H45" s="36"/>
    </row>
    <row r="46" spans="1:8" ht="26.25" customHeight="1">
      <c r="A46" s="180" t="s">
        <v>44</v>
      </c>
      <c r="B46" s="180"/>
      <c r="C46" s="180"/>
      <c r="D46" s="180"/>
      <c r="E46" s="180"/>
      <c r="F46" s="180"/>
      <c r="G46" s="180"/>
      <c r="H46" s="37"/>
    </row>
    <row r="47" spans="1:8" ht="29.25" customHeight="1">
      <c r="A47" s="180" t="s">
        <v>45</v>
      </c>
      <c r="B47" s="180"/>
      <c r="C47" s="180"/>
      <c r="D47" s="180"/>
      <c r="E47" s="180"/>
      <c r="F47" s="180"/>
      <c r="G47" s="180"/>
      <c r="H47" s="37"/>
    </row>
    <row r="48" spans="1:8" ht="14.25" customHeight="1">
      <c r="A48" s="180" t="s">
        <v>46</v>
      </c>
      <c r="B48" s="180"/>
      <c r="C48" s="180"/>
      <c r="D48" s="180"/>
      <c r="E48" s="180"/>
      <c r="F48" s="180"/>
      <c r="G48" s="180"/>
      <c r="H48" s="180"/>
    </row>
    <row r="49" spans="1:8" ht="27" customHeight="1">
      <c r="A49" s="180" t="s">
        <v>47</v>
      </c>
      <c r="B49" s="180"/>
      <c r="C49" s="180"/>
      <c r="D49" s="180"/>
      <c r="E49" s="180"/>
      <c r="F49" s="180"/>
      <c r="G49" s="180"/>
      <c r="H49" s="37"/>
    </row>
    <row r="50" spans="1:8" ht="10.5" customHeight="1">
      <c r="A50" s="178"/>
      <c r="B50" s="178"/>
      <c r="C50" s="178"/>
      <c r="D50" s="178"/>
      <c r="E50" s="178"/>
    </row>
    <row r="51" spans="1:8" ht="15.75">
      <c r="A51" s="217" t="s">
        <v>48</v>
      </c>
      <c r="B51" s="217"/>
      <c r="C51" s="217"/>
      <c r="D51" s="217"/>
      <c r="E51" s="217"/>
      <c r="F51" s="217"/>
      <c r="G51" s="38"/>
    </row>
    <row r="52" spans="1:8" ht="8.25" customHeight="1"/>
    <row r="53" spans="1:8" hidden="1"/>
    <row r="54" spans="1:8" ht="24" customHeight="1">
      <c r="A54" s="159" t="s">
        <v>49</v>
      </c>
      <c r="B54" s="159"/>
      <c r="C54" s="159"/>
      <c r="D54" s="39"/>
      <c r="E54" s="159" t="s">
        <v>50</v>
      </c>
      <c r="F54" s="159"/>
      <c r="G54" s="40"/>
    </row>
    <row r="55" spans="1:8" ht="6.75" customHeight="1"/>
    <row r="56" spans="1:8">
      <c r="B56" s="41" t="s">
        <v>51</v>
      </c>
    </row>
    <row r="57" spans="1:8">
      <c r="B57" s="42" t="s">
        <v>52</v>
      </c>
    </row>
    <row r="58" spans="1:8">
      <c r="B58" s="42" t="s">
        <v>53</v>
      </c>
    </row>
    <row r="63" spans="1:8" ht="18.75">
      <c r="A63" s="213" t="s">
        <v>0</v>
      </c>
      <c r="B63" s="213"/>
      <c r="C63" s="213"/>
      <c r="D63" s="213"/>
      <c r="E63" s="213"/>
      <c r="F63" s="213"/>
    </row>
    <row r="64" spans="1:8" ht="43.5" customHeight="1">
      <c r="A64" s="214" t="s">
        <v>111</v>
      </c>
      <c r="B64" s="214"/>
      <c r="C64" s="214"/>
      <c r="D64" s="214"/>
      <c r="E64" s="214"/>
      <c r="F64" s="214"/>
    </row>
    <row r="65" spans="1:6" ht="15.75" customHeight="1" thickBot="1">
      <c r="A65" s="215" t="s">
        <v>2</v>
      </c>
      <c r="B65" s="215"/>
      <c r="C65" s="215"/>
      <c r="D65" s="215"/>
      <c r="E65" s="215"/>
      <c r="F65" s="215"/>
    </row>
    <row r="66" spans="1:6">
      <c r="A66" s="3" t="s">
        <v>3</v>
      </c>
      <c r="B66" s="216" t="s">
        <v>4</v>
      </c>
      <c r="C66" s="216"/>
      <c r="D66" s="216"/>
      <c r="E66" s="216"/>
      <c r="F66" s="4" t="s">
        <v>5</v>
      </c>
    </row>
    <row r="67" spans="1:6">
      <c r="A67" s="5">
        <v>1</v>
      </c>
      <c r="B67" s="172" t="s">
        <v>6</v>
      </c>
      <c r="C67" s="172"/>
      <c r="D67" s="172"/>
      <c r="E67" s="172"/>
      <c r="F67" s="43"/>
    </row>
    <row r="68" spans="1:6">
      <c r="A68" s="5"/>
      <c r="B68" s="166" t="s">
        <v>123</v>
      </c>
      <c r="C68" s="166"/>
      <c r="D68" s="166"/>
      <c r="E68" s="166"/>
      <c r="F68" s="7">
        <v>925.3</v>
      </c>
    </row>
    <row r="69" spans="1:6">
      <c r="A69" s="5"/>
      <c r="B69" s="166" t="s">
        <v>124</v>
      </c>
      <c r="C69" s="166"/>
      <c r="D69" s="166"/>
      <c r="E69" s="166"/>
      <c r="F69" s="7">
        <v>906.77</v>
      </c>
    </row>
    <row r="70" spans="1:6">
      <c r="A70" s="5"/>
      <c r="B70" s="167"/>
      <c r="C70" s="167"/>
      <c r="D70" s="167"/>
      <c r="E70" s="167"/>
      <c r="F70" s="7"/>
    </row>
    <row r="71" spans="1:6" ht="15" customHeight="1">
      <c r="A71" s="5">
        <v>2</v>
      </c>
      <c r="B71" s="168" t="s">
        <v>9</v>
      </c>
      <c r="C71" s="169"/>
      <c r="D71" s="169"/>
      <c r="E71" s="169"/>
      <c r="F71" s="8">
        <f>F73+F75+F76+F77+F78+F80+F79-F75+F74</f>
        <v>936.09</v>
      </c>
    </row>
    <row r="72" spans="1:6" ht="15" customHeight="1">
      <c r="A72" s="5">
        <v>3</v>
      </c>
      <c r="B72" s="170" t="s">
        <v>107</v>
      </c>
      <c r="C72" s="170"/>
      <c r="D72" s="170"/>
      <c r="E72" s="170"/>
      <c r="F72" s="8">
        <f>F73+F75+F76+F77+F78+F79+F74-F75+F80</f>
        <v>936.09</v>
      </c>
    </row>
    <row r="73" spans="1:6" ht="15" customHeight="1">
      <c r="A73" s="5"/>
      <c r="B73" s="171" t="s">
        <v>10</v>
      </c>
      <c r="C73" s="171"/>
      <c r="D73" s="171"/>
      <c r="E73" s="171"/>
      <c r="F73" s="7">
        <f>F107</f>
        <v>507.02000000000004</v>
      </c>
    </row>
    <row r="74" spans="1:6" ht="15" customHeight="1">
      <c r="A74" s="5"/>
      <c r="B74" s="172" t="s">
        <v>126</v>
      </c>
      <c r="C74" s="172"/>
      <c r="D74" s="172"/>
      <c r="E74" s="172"/>
      <c r="F74" s="8">
        <f>E125</f>
        <v>87.15</v>
      </c>
    </row>
    <row r="75" spans="1:6" ht="15" customHeight="1">
      <c r="A75" s="5"/>
      <c r="B75" s="168" t="s">
        <v>127</v>
      </c>
      <c r="C75" s="173"/>
      <c r="D75" s="173"/>
      <c r="E75" s="173"/>
      <c r="F75" s="8">
        <f>F99</f>
        <v>62.99</v>
      </c>
    </row>
    <row r="76" spans="1:6" ht="25.5" customHeight="1">
      <c r="A76" s="5"/>
      <c r="B76" s="211" t="s">
        <v>13</v>
      </c>
      <c r="C76" s="211"/>
      <c r="D76" s="211"/>
      <c r="E76" s="211"/>
      <c r="F76" s="7">
        <v>45.49</v>
      </c>
    </row>
    <row r="77" spans="1:6">
      <c r="A77" s="5"/>
      <c r="B77" s="211" t="s">
        <v>14</v>
      </c>
      <c r="C77" s="211"/>
      <c r="D77" s="211"/>
      <c r="E77" s="211"/>
      <c r="F77" s="7">
        <f>54.17+2.66</f>
        <v>56.83</v>
      </c>
    </row>
    <row r="78" spans="1:6">
      <c r="A78" s="5"/>
      <c r="B78" s="206" t="s">
        <v>15</v>
      </c>
      <c r="C78" s="207"/>
      <c r="D78" s="207"/>
      <c r="E78" s="208"/>
      <c r="F78" s="7">
        <f>156.5+7.78</f>
        <v>164.28</v>
      </c>
    </row>
    <row r="79" spans="1:6" ht="15" customHeight="1">
      <c r="A79" s="5"/>
      <c r="B79" s="209" t="s">
        <v>12</v>
      </c>
      <c r="C79" s="209"/>
      <c r="D79" s="209"/>
      <c r="E79" s="209"/>
      <c r="F79" s="7">
        <f>56.01+0.35</f>
        <v>56.36</v>
      </c>
    </row>
    <row r="80" spans="1:6" ht="15" customHeight="1">
      <c r="A80" s="5"/>
      <c r="B80" s="206" t="s">
        <v>16</v>
      </c>
      <c r="C80" s="207"/>
      <c r="D80" s="207"/>
      <c r="E80" s="208"/>
      <c r="F80" s="7">
        <v>18.96</v>
      </c>
    </row>
    <row r="81" spans="1:9" ht="15.75" customHeight="1">
      <c r="A81" s="5">
        <v>4</v>
      </c>
      <c r="B81" s="204" t="s">
        <v>108</v>
      </c>
      <c r="C81" s="204"/>
      <c r="D81" s="204"/>
      <c r="E81" s="204"/>
      <c r="F81" s="9">
        <v>929.53</v>
      </c>
    </row>
    <row r="82" spans="1:9">
      <c r="A82" s="57">
        <v>5</v>
      </c>
      <c r="B82" s="210" t="s">
        <v>109</v>
      </c>
      <c r="C82" s="210"/>
      <c r="D82" s="210"/>
      <c r="E82" s="210"/>
      <c r="F82" s="58">
        <v>169.07</v>
      </c>
      <c r="G82" s="1">
        <v>135.02000000000001</v>
      </c>
      <c r="I82" s="2">
        <v>169.07</v>
      </c>
    </row>
    <row r="83" spans="1:9">
      <c r="A83" s="57">
        <v>6</v>
      </c>
      <c r="B83" s="205" t="s">
        <v>138</v>
      </c>
      <c r="C83" s="205"/>
      <c r="D83" s="205"/>
      <c r="E83" s="205"/>
      <c r="F83" s="58">
        <v>121.73</v>
      </c>
      <c r="G83" s="1">
        <v>121.73</v>
      </c>
    </row>
    <row r="84" spans="1:9" ht="30.75" customHeight="1">
      <c r="A84" s="12">
        <v>7</v>
      </c>
      <c r="B84" s="205" t="s">
        <v>145</v>
      </c>
      <c r="C84" s="205"/>
      <c r="D84" s="205"/>
      <c r="E84" s="205"/>
      <c r="F84" s="13">
        <f>F82+F72-F81+F74-F75</f>
        <v>199.79000000000008</v>
      </c>
      <c r="I84" s="2">
        <v>175.63</v>
      </c>
    </row>
    <row r="85" spans="1:9" ht="17.25" customHeight="1">
      <c r="A85" s="59"/>
      <c r="B85" s="72" t="s">
        <v>140</v>
      </c>
      <c r="C85" s="72"/>
      <c r="D85" s="72"/>
      <c r="E85" s="72"/>
      <c r="F85" s="73">
        <v>-24.16</v>
      </c>
    </row>
    <row r="86" spans="1:9" ht="15.75" thickBot="1">
      <c r="A86" s="59">
        <v>8</v>
      </c>
      <c r="B86" s="205" t="s">
        <v>139</v>
      </c>
      <c r="C86" s="205"/>
      <c r="D86" s="205"/>
      <c r="E86" s="205"/>
      <c r="F86" s="60">
        <v>142.19999999999999</v>
      </c>
      <c r="G86" s="61">
        <f>G83+F68-F69</f>
        <v>140.26</v>
      </c>
    </row>
    <row r="87" spans="1:9">
      <c r="A87" s="5"/>
      <c r="B87" s="204"/>
      <c r="C87" s="204"/>
      <c r="D87" s="204"/>
      <c r="E87" s="204"/>
      <c r="F87" s="9"/>
      <c r="H87" s="1"/>
    </row>
    <row r="88" spans="1:9" ht="15" customHeight="1" thickBot="1">
      <c r="A88" s="21"/>
      <c r="B88" s="22"/>
      <c r="C88" s="22"/>
      <c r="D88" s="22"/>
      <c r="E88" s="181" t="s">
        <v>21</v>
      </c>
      <c r="F88" s="181"/>
      <c r="H88" s="1"/>
    </row>
    <row r="89" spans="1:9" ht="15" customHeight="1">
      <c r="A89" s="3" t="s">
        <v>3</v>
      </c>
      <c r="B89" s="197" t="s">
        <v>114</v>
      </c>
      <c r="C89" s="197"/>
      <c r="D89" s="197"/>
      <c r="E89" s="197"/>
      <c r="F89" s="23" t="s">
        <v>5</v>
      </c>
      <c r="H89" s="1"/>
    </row>
    <row r="90" spans="1:9" ht="15" customHeight="1">
      <c r="A90" s="5">
        <v>1</v>
      </c>
      <c r="B90" s="198" t="s">
        <v>115</v>
      </c>
      <c r="C90" s="198"/>
      <c r="D90" s="198"/>
      <c r="E90" s="198"/>
      <c r="F90" s="62">
        <v>34.200000000000003</v>
      </c>
      <c r="H90" s="1"/>
    </row>
    <row r="91" spans="1:9">
      <c r="A91" s="25">
        <v>2</v>
      </c>
      <c r="B91" s="182" t="s">
        <v>116</v>
      </c>
      <c r="C91" s="183"/>
      <c r="D91" s="183"/>
      <c r="E91" s="184"/>
      <c r="F91" s="63">
        <v>0.76</v>
      </c>
      <c r="H91" s="1"/>
    </row>
    <row r="92" spans="1:9" ht="15" customHeight="1">
      <c r="A92" s="25">
        <v>3</v>
      </c>
      <c r="B92" s="182" t="s">
        <v>117</v>
      </c>
      <c r="C92" s="183"/>
      <c r="D92" s="183"/>
      <c r="E92" s="184"/>
      <c r="F92" s="63">
        <v>7.21</v>
      </c>
      <c r="H92" s="1"/>
    </row>
    <row r="93" spans="1:9">
      <c r="A93" s="25">
        <v>4</v>
      </c>
      <c r="B93" s="182" t="s">
        <v>118</v>
      </c>
      <c r="C93" s="183"/>
      <c r="D93" s="183"/>
      <c r="E93" s="184"/>
      <c r="F93" s="63">
        <v>1.91</v>
      </c>
      <c r="H93" s="1"/>
    </row>
    <row r="94" spans="1:9" ht="15" customHeight="1">
      <c r="A94" s="25">
        <v>5</v>
      </c>
      <c r="B94" s="182" t="s">
        <v>119</v>
      </c>
      <c r="C94" s="183"/>
      <c r="D94" s="183"/>
      <c r="E94" s="184"/>
      <c r="F94" s="63">
        <v>7.79</v>
      </c>
      <c r="H94" s="1"/>
    </row>
    <row r="95" spans="1:9">
      <c r="A95" s="25">
        <v>6</v>
      </c>
      <c r="B95" s="182" t="s">
        <v>120</v>
      </c>
      <c r="C95" s="183"/>
      <c r="D95" s="183"/>
      <c r="E95" s="184"/>
      <c r="F95" s="63">
        <v>0.54</v>
      </c>
      <c r="H95" s="1"/>
    </row>
    <row r="96" spans="1:9">
      <c r="A96" s="25">
        <v>7</v>
      </c>
      <c r="B96" s="182" t="s">
        <v>121</v>
      </c>
      <c r="C96" s="183"/>
      <c r="D96" s="183"/>
      <c r="E96" s="184"/>
      <c r="F96" s="63">
        <v>0.65</v>
      </c>
      <c r="H96" s="1"/>
    </row>
    <row r="97" spans="1:8" ht="15" customHeight="1">
      <c r="A97" s="25">
        <v>8</v>
      </c>
      <c r="B97" s="194" t="s">
        <v>110</v>
      </c>
      <c r="C97" s="195"/>
      <c r="D97" s="195"/>
      <c r="E97" s="196"/>
      <c r="F97" s="63">
        <v>5</v>
      </c>
      <c r="H97" s="1"/>
    </row>
    <row r="98" spans="1:8">
      <c r="A98" s="25">
        <v>9</v>
      </c>
      <c r="B98" s="201" t="s">
        <v>122</v>
      </c>
      <c r="C98" s="202"/>
      <c r="D98" s="202"/>
      <c r="E98" s="203"/>
      <c r="F98" s="63">
        <v>4.93</v>
      </c>
      <c r="H98" s="1"/>
    </row>
    <row r="99" spans="1:8" ht="15" customHeight="1" thickBot="1">
      <c r="A99" s="27"/>
      <c r="B99" s="185" t="s">
        <v>30</v>
      </c>
      <c r="C99" s="186"/>
      <c r="D99" s="186"/>
      <c r="E99" s="186"/>
      <c r="F99" s="28">
        <f>F97+F96+F95+F94+F93+F92+F91+F90+F98</f>
        <v>62.99</v>
      </c>
      <c r="G99" s="1">
        <v>62.99</v>
      </c>
      <c r="H99" s="1"/>
    </row>
    <row r="100" spans="1:8" ht="15" customHeight="1">
      <c r="A100" s="187" t="s">
        <v>31</v>
      </c>
      <c r="B100" s="187"/>
      <c r="C100" s="187"/>
      <c r="D100" s="187"/>
      <c r="E100" s="187"/>
      <c r="F100" s="187"/>
    </row>
    <row r="101" spans="1:8" ht="15" customHeight="1">
      <c r="A101" s="29" t="s">
        <v>3</v>
      </c>
      <c r="B101" s="188" t="s">
        <v>32</v>
      </c>
      <c r="C101" s="189"/>
      <c r="D101" s="189"/>
      <c r="E101" s="190"/>
      <c r="F101" s="44" t="s">
        <v>33</v>
      </c>
    </row>
    <row r="102" spans="1:8" ht="15" customHeight="1">
      <c r="A102" s="31">
        <v>1</v>
      </c>
      <c r="B102" s="191" t="s">
        <v>34</v>
      </c>
      <c r="C102" s="192"/>
      <c r="D102" s="192"/>
      <c r="E102" s="193"/>
      <c r="F102" s="32">
        <v>110.84</v>
      </c>
    </row>
    <row r="103" spans="1:8" ht="15" customHeight="1">
      <c r="A103" s="31">
        <v>2</v>
      </c>
      <c r="B103" s="191" t="s">
        <v>35</v>
      </c>
      <c r="C103" s="192"/>
      <c r="D103" s="192"/>
      <c r="E103" s="193"/>
      <c r="F103" s="32">
        <f>E127-E125</f>
        <v>256.74</v>
      </c>
      <c r="G103" s="1" t="s">
        <v>125</v>
      </c>
    </row>
    <row r="104" spans="1:8" ht="15" customHeight="1">
      <c r="A104" s="31">
        <v>3</v>
      </c>
      <c r="B104" s="191" t="s">
        <v>36</v>
      </c>
      <c r="C104" s="192"/>
      <c r="D104" s="192"/>
      <c r="E104" s="193"/>
      <c r="F104" s="32">
        <v>84.27</v>
      </c>
    </row>
    <row r="105" spans="1:8" ht="15" customHeight="1">
      <c r="A105" s="31">
        <v>4</v>
      </c>
      <c r="B105" s="191" t="s">
        <v>37</v>
      </c>
      <c r="C105" s="192"/>
      <c r="D105" s="192"/>
      <c r="E105" s="193"/>
      <c r="F105" s="32">
        <v>55.17</v>
      </c>
    </row>
    <row r="106" spans="1:8" ht="15" customHeight="1">
      <c r="A106" s="31"/>
      <c r="B106" s="191"/>
      <c r="C106" s="192"/>
      <c r="D106" s="192"/>
      <c r="E106" s="193"/>
      <c r="F106" s="32"/>
    </row>
    <row r="107" spans="1:8" ht="15" customHeight="1">
      <c r="A107" s="188" t="s">
        <v>30</v>
      </c>
      <c r="B107" s="189"/>
      <c r="C107" s="189"/>
      <c r="D107" s="189"/>
      <c r="E107" s="190"/>
      <c r="F107" s="9">
        <f>F106+F104+F103+F102+F105</f>
        <v>507.02000000000004</v>
      </c>
    </row>
    <row r="108" spans="1:8" ht="27.75" customHeight="1">
      <c r="A108" s="199" t="s">
        <v>38</v>
      </c>
      <c r="B108" s="199"/>
      <c r="C108" s="199"/>
      <c r="D108" s="199"/>
      <c r="E108" s="199"/>
      <c r="F108" s="199"/>
      <c r="G108" s="199"/>
      <c r="H108" s="33"/>
    </row>
    <row r="109" spans="1:8" ht="15" customHeight="1">
      <c r="A109" s="200" t="s">
        <v>39</v>
      </c>
      <c r="B109" s="200"/>
      <c r="C109" s="64"/>
      <c r="D109" s="64"/>
      <c r="E109" s="64"/>
      <c r="F109" s="65"/>
      <c r="G109" s="66"/>
      <c r="H109" s="67"/>
    </row>
    <row r="110" spans="1:8">
      <c r="A110" s="177" t="s">
        <v>133</v>
      </c>
      <c r="B110" s="177"/>
      <c r="C110" s="177"/>
      <c r="D110" s="177"/>
      <c r="E110" s="177"/>
      <c r="F110" s="177"/>
      <c r="G110" s="68"/>
      <c r="H110" s="69"/>
    </row>
    <row r="111" spans="1:8" ht="15.75" customHeight="1">
      <c r="A111" s="177" t="s">
        <v>113</v>
      </c>
      <c r="B111" s="177"/>
      <c r="C111" s="177"/>
      <c r="D111" s="177"/>
      <c r="E111" s="177"/>
      <c r="F111" s="177"/>
      <c r="G111" s="68"/>
      <c r="H111" s="69"/>
    </row>
    <row r="112" spans="1:8">
      <c r="A112" s="177" t="s">
        <v>112</v>
      </c>
      <c r="B112" s="177"/>
      <c r="C112" s="177"/>
      <c r="D112" s="177"/>
      <c r="E112" s="177"/>
      <c r="F112" s="177"/>
      <c r="G112" s="68"/>
      <c r="H112" s="69"/>
    </row>
    <row r="113" spans="1:8">
      <c r="A113" s="177" t="s">
        <v>43</v>
      </c>
      <c r="B113" s="177"/>
      <c r="C113" s="177"/>
      <c r="D113" s="177"/>
      <c r="E113" s="177"/>
      <c r="F113" s="177"/>
      <c r="G113" s="68"/>
      <c r="H113" s="69"/>
    </row>
    <row r="114" spans="1:8" ht="23.25" customHeight="1">
      <c r="A114" s="180" t="s">
        <v>44</v>
      </c>
      <c r="B114" s="180"/>
      <c r="C114" s="180"/>
      <c r="D114" s="180"/>
      <c r="E114" s="180"/>
      <c r="F114" s="180"/>
      <c r="G114" s="180"/>
      <c r="H114" s="70"/>
    </row>
    <row r="115" spans="1:8" ht="23.25" customHeight="1">
      <c r="A115" s="177" t="s">
        <v>45</v>
      </c>
      <c r="B115" s="177"/>
      <c r="C115" s="177"/>
      <c r="D115" s="177"/>
      <c r="E115" s="177"/>
      <c r="F115" s="177"/>
      <c r="G115" s="177"/>
      <c r="H115" s="70"/>
    </row>
    <row r="116" spans="1:8" ht="21" customHeight="1">
      <c r="A116" s="177" t="s">
        <v>46</v>
      </c>
      <c r="B116" s="177"/>
      <c r="C116" s="177"/>
      <c r="D116" s="177"/>
      <c r="E116" s="177"/>
      <c r="F116" s="177"/>
      <c r="G116" s="177"/>
      <c r="H116" s="177"/>
    </row>
    <row r="117" spans="1:8" ht="24" customHeight="1">
      <c r="A117" s="177" t="s">
        <v>47</v>
      </c>
      <c r="B117" s="177"/>
      <c r="C117" s="177"/>
      <c r="D117" s="177"/>
      <c r="E117" s="177"/>
      <c r="F117" s="177"/>
      <c r="G117" s="177"/>
      <c r="H117" s="70"/>
    </row>
    <row r="118" spans="1:8">
      <c r="A118" s="178"/>
      <c r="B118" s="178"/>
      <c r="C118" s="178"/>
      <c r="D118" s="178"/>
      <c r="E118" s="178"/>
    </row>
    <row r="119" spans="1:8" ht="15.75">
      <c r="A119" s="179" t="s">
        <v>137</v>
      </c>
      <c r="B119" s="179"/>
      <c r="C119" s="179"/>
      <c r="D119" s="179"/>
      <c r="E119" s="179"/>
      <c r="F119" s="179"/>
      <c r="G119" s="38"/>
    </row>
    <row r="122" spans="1:8">
      <c r="A122" s="159" t="s">
        <v>49</v>
      </c>
      <c r="B122" s="159"/>
      <c r="C122" s="159"/>
      <c r="D122" s="71"/>
      <c r="E122" s="159" t="s">
        <v>50</v>
      </c>
      <c r="F122" s="159"/>
    </row>
    <row r="124" spans="1:8">
      <c r="C124" s="1" t="s">
        <v>128</v>
      </c>
      <c r="D124" s="1" t="s">
        <v>129</v>
      </c>
      <c r="E124" s="1" t="s">
        <v>130</v>
      </c>
    </row>
    <row r="125" spans="1:8" ht="30">
      <c r="B125" s="1" t="s">
        <v>131</v>
      </c>
      <c r="C125" s="1">
        <v>2772</v>
      </c>
      <c r="D125" s="1">
        <v>2.62</v>
      </c>
      <c r="E125" s="2">
        <v>87.15</v>
      </c>
    </row>
    <row r="127" spans="1:8">
      <c r="B127" s="1" t="s">
        <v>132</v>
      </c>
      <c r="E127" s="1">
        <f>2.41+178.3+42.88+120.3</f>
        <v>343.89</v>
      </c>
    </row>
    <row r="129" spans="1:6">
      <c r="B129" s="1" t="s">
        <v>134</v>
      </c>
      <c r="C129" s="1" t="s">
        <v>135</v>
      </c>
      <c r="D129" s="74">
        <v>0.1</v>
      </c>
      <c r="E129" s="1">
        <v>7.78</v>
      </c>
    </row>
    <row r="130" spans="1:6">
      <c r="B130" s="1" t="s">
        <v>136</v>
      </c>
      <c r="E130" s="1">
        <v>2.66</v>
      </c>
    </row>
    <row r="131" spans="1:6" ht="15" customHeight="1"/>
    <row r="132" spans="1:6" ht="28.5" customHeight="1">
      <c r="B132" s="1" t="s">
        <v>141</v>
      </c>
      <c r="E132" s="165">
        <v>492.1</v>
      </c>
      <c r="F132" s="165"/>
    </row>
    <row r="133" spans="1:6">
      <c r="B133" s="1" t="s">
        <v>142</v>
      </c>
      <c r="C133" s="1" t="s">
        <v>143</v>
      </c>
      <c r="D133" s="1">
        <v>573.79999999999995</v>
      </c>
      <c r="E133" s="1" t="s">
        <v>144</v>
      </c>
    </row>
    <row r="134" spans="1:6" ht="30.75" customHeight="1">
      <c r="C134" s="1" t="s">
        <v>146</v>
      </c>
      <c r="D134" s="40">
        <v>542.20000000000005</v>
      </c>
      <c r="E134" s="1" t="s">
        <v>147</v>
      </c>
    </row>
    <row r="136" spans="1:6">
      <c r="C136" s="1" t="s">
        <v>148</v>
      </c>
      <c r="D136" s="1" t="s">
        <v>149</v>
      </c>
    </row>
    <row r="138" spans="1:6">
      <c r="C138" s="1" t="s">
        <v>150</v>
      </c>
      <c r="D138" s="1">
        <v>650.64</v>
      </c>
      <c r="E138" s="1" t="s">
        <v>151</v>
      </c>
    </row>
    <row r="141" spans="1:6" ht="21" customHeight="1">
      <c r="A141" s="213" t="s">
        <v>0</v>
      </c>
      <c r="B141" s="213"/>
      <c r="C141" s="213"/>
      <c r="D141" s="213"/>
      <c r="E141" s="213"/>
      <c r="F141" s="213"/>
    </row>
    <row r="142" spans="1:6" ht="40.5" customHeight="1">
      <c r="A142" s="214" t="s">
        <v>152</v>
      </c>
      <c r="B142" s="214"/>
      <c r="C142" s="214"/>
      <c r="D142" s="214"/>
      <c r="E142" s="214"/>
      <c r="F142" s="214"/>
    </row>
    <row r="143" spans="1:6" ht="15.75" thickBot="1">
      <c r="A143" s="215" t="s">
        <v>2</v>
      </c>
      <c r="B143" s="215"/>
      <c r="C143" s="215"/>
      <c r="D143" s="215"/>
      <c r="E143" s="215"/>
      <c r="F143" s="215"/>
    </row>
    <row r="144" spans="1:6">
      <c r="A144" s="3" t="s">
        <v>3</v>
      </c>
      <c r="B144" s="216" t="s">
        <v>4</v>
      </c>
      <c r="C144" s="216"/>
      <c r="D144" s="216"/>
      <c r="E144" s="216"/>
      <c r="F144" s="4" t="s">
        <v>5</v>
      </c>
    </row>
    <row r="145" spans="1:6">
      <c r="A145" s="5">
        <v>1</v>
      </c>
      <c r="B145" s="172" t="s">
        <v>6</v>
      </c>
      <c r="C145" s="172"/>
      <c r="D145" s="172"/>
      <c r="E145" s="172"/>
      <c r="F145" s="76"/>
    </row>
    <row r="146" spans="1:6">
      <c r="A146" s="5"/>
      <c r="B146" s="166" t="s">
        <v>123</v>
      </c>
      <c r="C146" s="166"/>
      <c r="D146" s="166"/>
      <c r="E146" s="166"/>
      <c r="F146" s="7">
        <v>932.66</v>
      </c>
    </row>
    <row r="147" spans="1:6">
      <c r="A147" s="5"/>
      <c r="B147" s="166" t="s">
        <v>124</v>
      </c>
      <c r="C147" s="166"/>
      <c r="D147" s="166"/>
      <c r="E147" s="166"/>
      <c r="F147" s="7">
        <v>936.17</v>
      </c>
    </row>
    <row r="148" spans="1:6">
      <c r="A148" s="5"/>
      <c r="B148" s="167"/>
      <c r="C148" s="167"/>
      <c r="D148" s="167"/>
      <c r="E148" s="167"/>
      <c r="F148" s="7"/>
    </row>
    <row r="149" spans="1:6">
      <c r="A149" s="5">
        <v>2</v>
      </c>
      <c r="B149" s="168" t="s">
        <v>9</v>
      </c>
      <c r="C149" s="169"/>
      <c r="D149" s="169"/>
      <c r="E149" s="169"/>
      <c r="F149" s="8">
        <f>F151+F154+F155+F156+F157+F159+F158-F154+F152+F160</f>
        <v>939.26</v>
      </c>
    </row>
    <row r="150" spans="1:6">
      <c r="A150" s="5">
        <v>3</v>
      </c>
      <c r="B150" s="170" t="s">
        <v>107</v>
      </c>
      <c r="C150" s="170"/>
      <c r="D150" s="170"/>
      <c r="E150" s="170"/>
      <c r="F150" s="8">
        <f>F151+F154+F155+F156+F157+F158+F152-F154+F159+F160</f>
        <v>939.26</v>
      </c>
    </row>
    <row r="151" spans="1:6">
      <c r="A151" s="5"/>
      <c r="B151" s="171" t="s">
        <v>10</v>
      </c>
      <c r="C151" s="171"/>
      <c r="D151" s="171"/>
      <c r="E151" s="171"/>
      <c r="F151" s="7">
        <f>F183</f>
        <v>508.72999999999996</v>
      </c>
    </row>
    <row r="152" spans="1:6">
      <c r="A152" s="5"/>
      <c r="B152" s="172" t="s">
        <v>156</v>
      </c>
      <c r="C152" s="172"/>
      <c r="D152" s="172"/>
      <c r="E152" s="172"/>
      <c r="F152" s="8">
        <v>91.62</v>
      </c>
    </row>
    <row r="153" spans="1:6">
      <c r="A153" s="5"/>
      <c r="B153" s="174" t="s">
        <v>155</v>
      </c>
      <c r="C153" s="175"/>
      <c r="D153" s="175"/>
      <c r="E153" s="176"/>
      <c r="F153" s="8">
        <v>91.62</v>
      </c>
    </row>
    <row r="154" spans="1:6">
      <c r="A154" s="5"/>
      <c r="B154" s="168" t="s">
        <v>127</v>
      </c>
      <c r="C154" s="173"/>
      <c r="D154" s="173"/>
      <c r="E154" s="173"/>
      <c r="F154" s="8">
        <f>F175</f>
        <v>41.55</v>
      </c>
    </row>
    <row r="155" spans="1:6" ht="26.25" customHeight="1">
      <c r="A155" s="5"/>
      <c r="B155" s="211" t="s">
        <v>13</v>
      </c>
      <c r="C155" s="211"/>
      <c r="D155" s="211"/>
      <c r="E155" s="211"/>
      <c r="F155" s="7">
        <v>46.09</v>
      </c>
    </row>
    <row r="156" spans="1:6">
      <c r="A156" s="5"/>
      <c r="B156" s="211" t="s">
        <v>14</v>
      </c>
      <c r="C156" s="211"/>
      <c r="D156" s="211"/>
      <c r="E156" s="211"/>
      <c r="F156" s="7">
        <v>66.400000000000006</v>
      </c>
    </row>
    <row r="157" spans="1:6">
      <c r="A157" s="5"/>
      <c r="B157" s="206" t="s">
        <v>15</v>
      </c>
      <c r="C157" s="207"/>
      <c r="D157" s="207"/>
      <c r="E157" s="208"/>
      <c r="F157" s="7">
        <v>156.47999999999999</v>
      </c>
    </row>
    <row r="158" spans="1:6">
      <c r="A158" s="5"/>
      <c r="B158" s="209" t="s">
        <v>12</v>
      </c>
      <c r="C158" s="209"/>
      <c r="D158" s="209"/>
      <c r="E158" s="209"/>
      <c r="F158" s="7">
        <v>59.23</v>
      </c>
    </row>
    <row r="159" spans="1:6">
      <c r="A159" s="5"/>
      <c r="B159" s="206" t="s">
        <v>16</v>
      </c>
      <c r="C159" s="207"/>
      <c r="D159" s="207"/>
      <c r="E159" s="208"/>
      <c r="F159" s="7">
        <v>2.31</v>
      </c>
    </row>
    <row r="160" spans="1:6">
      <c r="A160" s="5"/>
      <c r="B160" s="206" t="s">
        <v>168</v>
      </c>
      <c r="C160" s="207"/>
      <c r="D160" s="207"/>
      <c r="E160" s="208"/>
      <c r="F160" s="7">
        <v>8.4</v>
      </c>
    </row>
    <row r="161" spans="1:8">
      <c r="A161" s="5">
        <v>4</v>
      </c>
      <c r="B161" s="204" t="s">
        <v>157</v>
      </c>
      <c r="C161" s="204"/>
      <c r="D161" s="204"/>
      <c r="E161" s="204"/>
      <c r="F161" s="9">
        <v>936.17</v>
      </c>
    </row>
    <row r="162" spans="1:8">
      <c r="A162" s="57">
        <v>5</v>
      </c>
      <c r="B162" s="210" t="s">
        <v>153</v>
      </c>
      <c r="C162" s="210"/>
      <c r="D162" s="210"/>
      <c r="E162" s="210"/>
      <c r="F162" s="58">
        <v>175.63</v>
      </c>
      <c r="G162" s="1">
        <v>135.02000000000001</v>
      </c>
    </row>
    <row r="163" spans="1:8">
      <c r="A163" s="57"/>
      <c r="B163" s="225" t="s">
        <v>161</v>
      </c>
      <c r="C163" s="226"/>
      <c r="D163" s="226"/>
      <c r="E163" s="227"/>
      <c r="F163" s="58">
        <v>58.19</v>
      </c>
    </row>
    <row r="164" spans="1:8">
      <c r="A164" s="57">
        <v>6</v>
      </c>
      <c r="B164" s="205" t="s">
        <v>139</v>
      </c>
      <c r="C164" s="205"/>
      <c r="D164" s="205"/>
      <c r="E164" s="205"/>
      <c r="F164" s="58">
        <v>142.19999999999999</v>
      </c>
      <c r="G164" s="1">
        <v>121.73</v>
      </c>
    </row>
    <row r="165" spans="1:8" ht="27.75" customHeight="1">
      <c r="A165" s="12">
        <v>7</v>
      </c>
      <c r="B165" s="205" t="s">
        <v>169</v>
      </c>
      <c r="C165" s="205"/>
      <c r="D165" s="205"/>
      <c r="E165" s="205"/>
      <c r="F165" s="13">
        <f>F162-24.16+F154-F153</f>
        <v>101.39999999999998</v>
      </c>
    </row>
    <row r="166" spans="1:8">
      <c r="A166" s="59"/>
      <c r="B166" s="222" t="s">
        <v>170</v>
      </c>
      <c r="C166" s="223"/>
      <c r="D166" s="223"/>
      <c r="E166" s="224"/>
      <c r="F166" s="73">
        <f>F163+F154+F160-F153</f>
        <v>16.519999999999996</v>
      </c>
    </row>
    <row r="167" spans="1:8" ht="27" customHeight="1" thickBot="1">
      <c r="A167" s="59">
        <v>8</v>
      </c>
      <c r="B167" s="205" t="s">
        <v>166</v>
      </c>
      <c r="C167" s="205"/>
      <c r="D167" s="205"/>
      <c r="E167" s="205"/>
      <c r="F167" s="60">
        <v>169.4</v>
      </c>
      <c r="G167" s="61" t="s">
        <v>167</v>
      </c>
    </row>
    <row r="168" spans="1:8">
      <c r="A168" s="5"/>
      <c r="B168" s="204"/>
      <c r="C168" s="204"/>
      <c r="D168" s="204"/>
      <c r="E168" s="204"/>
      <c r="F168" s="9"/>
      <c r="H168" s="1"/>
    </row>
    <row r="169" spans="1:8" ht="15.75" thickBot="1">
      <c r="A169" s="21"/>
      <c r="B169" s="22"/>
      <c r="C169" s="22"/>
      <c r="D169" s="22"/>
      <c r="E169" s="181" t="s">
        <v>21</v>
      </c>
      <c r="F169" s="181"/>
      <c r="H169" s="1"/>
    </row>
    <row r="170" spans="1:8">
      <c r="A170" s="3" t="s">
        <v>3</v>
      </c>
      <c r="B170" s="197" t="s">
        <v>158</v>
      </c>
      <c r="C170" s="197"/>
      <c r="D170" s="197"/>
      <c r="E170" s="197"/>
      <c r="F170" s="23" t="s">
        <v>5</v>
      </c>
      <c r="H170" s="1"/>
    </row>
    <row r="171" spans="1:8">
      <c r="A171" s="5">
        <v>1</v>
      </c>
      <c r="B171" s="198" t="s">
        <v>159</v>
      </c>
      <c r="C171" s="198"/>
      <c r="D171" s="198"/>
      <c r="E171" s="198"/>
      <c r="F171" s="62">
        <v>21.19</v>
      </c>
      <c r="H171" s="1"/>
    </row>
    <row r="172" spans="1:8">
      <c r="A172" s="25">
        <v>2</v>
      </c>
      <c r="B172" s="182" t="s">
        <v>160</v>
      </c>
      <c r="C172" s="183"/>
      <c r="D172" s="183"/>
      <c r="E172" s="184"/>
      <c r="F172" s="63">
        <v>3.9</v>
      </c>
      <c r="H172" s="1"/>
    </row>
    <row r="173" spans="1:8">
      <c r="A173" s="25">
        <v>3</v>
      </c>
      <c r="B173" s="182" t="s">
        <v>162</v>
      </c>
      <c r="C173" s="183"/>
      <c r="D173" s="183"/>
      <c r="E173" s="184"/>
      <c r="F173" s="63">
        <v>16.46</v>
      </c>
      <c r="H173" s="1"/>
    </row>
    <row r="174" spans="1:8">
      <c r="A174" s="25">
        <v>9</v>
      </c>
      <c r="B174" s="201" t="s">
        <v>122</v>
      </c>
      <c r="C174" s="202"/>
      <c r="D174" s="202"/>
      <c r="E174" s="203"/>
      <c r="F174" s="63"/>
      <c r="H174" s="1"/>
    </row>
    <row r="175" spans="1:8" ht="15.75" thickBot="1">
      <c r="A175" s="27"/>
      <c r="B175" s="185" t="s">
        <v>30</v>
      </c>
      <c r="C175" s="186"/>
      <c r="D175" s="186"/>
      <c r="E175" s="186"/>
      <c r="F175" s="28">
        <f>F173+F172+F171+F174</f>
        <v>41.55</v>
      </c>
      <c r="G175" s="1">
        <v>62.99</v>
      </c>
      <c r="H175" s="1"/>
    </row>
    <row r="176" spans="1:8">
      <c r="A176" s="187" t="s">
        <v>31</v>
      </c>
      <c r="B176" s="187"/>
      <c r="C176" s="187"/>
      <c r="D176" s="187"/>
      <c r="E176" s="187"/>
      <c r="F176" s="187"/>
    </row>
    <row r="177" spans="1:8">
      <c r="A177" s="29" t="s">
        <v>3</v>
      </c>
      <c r="B177" s="188" t="s">
        <v>32</v>
      </c>
      <c r="C177" s="189"/>
      <c r="D177" s="189"/>
      <c r="E177" s="190"/>
      <c r="F177" s="75" t="s">
        <v>33</v>
      </c>
    </row>
    <row r="178" spans="1:8">
      <c r="A178" s="31">
        <v>1</v>
      </c>
      <c r="B178" s="191" t="s">
        <v>34</v>
      </c>
      <c r="C178" s="192"/>
      <c r="D178" s="192"/>
      <c r="E178" s="193"/>
      <c r="F178" s="32">
        <v>117.21</v>
      </c>
    </row>
    <row r="179" spans="1:8">
      <c r="A179" s="31">
        <v>2</v>
      </c>
      <c r="B179" s="191" t="s">
        <v>35</v>
      </c>
      <c r="C179" s="192"/>
      <c r="D179" s="192"/>
      <c r="E179" s="193"/>
      <c r="F179" s="32">
        <v>250.09</v>
      </c>
      <c r="G179" s="1" t="s">
        <v>125</v>
      </c>
    </row>
    <row r="180" spans="1:8">
      <c r="A180" s="31">
        <v>3</v>
      </c>
      <c r="B180" s="191" t="s">
        <v>36</v>
      </c>
      <c r="C180" s="192"/>
      <c r="D180" s="192"/>
      <c r="E180" s="193"/>
      <c r="F180" s="32">
        <v>84.16</v>
      </c>
    </row>
    <row r="181" spans="1:8">
      <c r="A181" s="31">
        <v>4</v>
      </c>
      <c r="B181" s="191" t="s">
        <v>37</v>
      </c>
      <c r="C181" s="192"/>
      <c r="D181" s="192"/>
      <c r="E181" s="193"/>
      <c r="F181" s="32">
        <v>57.27</v>
      </c>
    </row>
    <row r="182" spans="1:8">
      <c r="A182" s="31"/>
      <c r="B182" s="191"/>
      <c r="C182" s="192"/>
      <c r="D182" s="192"/>
      <c r="E182" s="193"/>
      <c r="F182" s="32"/>
    </row>
    <row r="183" spans="1:8">
      <c r="A183" s="188" t="s">
        <v>30</v>
      </c>
      <c r="B183" s="189"/>
      <c r="C183" s="189"/>
      <c r="D183" s="189"/>
      <c r="E183" s="190"/>
      <c r="F183" s="9">
        <f>F182+F180+F179+F178+F181</f>
        <v>508.72999999999996</v>
      </c>
    </row>
    <row r="184" spans="1:8" ht="24" customHeight="1">
      <c r="A184" s="199" t="s">
        <v>38</v>
      </c>
      <c r="B184" s="199"/>
      <c r="C184" s="199"/>
      <c r="D184" s="199"/>
      <c r="E184" s="199"/>
      <c r="F184" s="199"/>
      <c r="G184" s="199"/>
      <c r="H184" s="33"/>
    </row>
    <row r="185" spans="1:8">
      <c r="A185" s="200" t="s">
        <v>39</v>
      </c>
      <c r="B185" s="200"/>
      <c r="C185" s="64"/>
      <c r="D185" s="64"/>
      <c r="E185" s="64"/>
      <c r="F185" s="65"/>
      <c r="G185" s="66"/>
      <c r="H185" s="67"/>
    </row>
    <row r="186" spans="1:8">
      <c r="A186" s="177" t="s">
        <v>163</v>
      </c>
      <c r="B186" s="177"/>
      <c r="C186" s="177"/>
      <c r="D186" s="177"/>
      <c r="E186" s="177"/>
      <c r="F186" s="177"/>
      <c r="G186" s="68"/>
      <c r="H186" s="69"/>
    </row>
    <row r="187" spans="1:8">
      <c r="A187" s="177" t="s">
        <v>165</v>
      </c>
      <c r="B187" s="177"/>
      <c r="C187" s="177"/>
      <c r="D187" s="177"/>
      <c r="E187" s="177"/>
      <c r="F187" s="177"/>
      <c r="G187" s="68"/>
      <c r="H187" s="69"/>
    </row>
    <row r="188" spans="1:8">
      <c r="A188" s="177" t="s">
        <v>164</v>
      </c>
      <c r="B188" s="177"/>
      <c r="C188" s="177"/>
      <c r="D188" s="177"/>
      <c r="E188" s="177"/>
      <c r="F188" s="177"/>
      <c r="G188" s="68"/>
      <c r="H188" s="69"/>
    </row>
    <row r="189" spans="1:8">
      <c r="A189" s="177" t="s">
        <v>43</v>
      </c>
      <c r="B189" s="177"/>
      <c r="C189" s="177"/>
      <c r="D189" s="177"/>
      <c r="E189" s="177"/>
      <c r="F189" s="177"/>
      <c r="G189" s="68"/>
      <c r="H189" s="69"/>
    </row>
    <row r="190" spans="1:8" ht="24.75" customHeight="1">
      <c r="A190" s="180" t="s">
        <v>44</v>
      </c>
      <c r="B190" s="180"/>
      <c r="C190" s="180"/>
      <c r="D190" s="180"/>
      <c r="E190" s="180"/>
      <c r="F190" s="180"/>
      <c r="G190" s="180"/>
      <c r="H190" s="77"/>
    </row>
    <row r="191" spans="1:8" ht="24.75" customHeight="1">
      <c r="A191" s="177" t="s">
        <v>45</v>
      </c>
      <c r="B191" s="177"/>
      <c r="C191" s="177"/>
      <c r="D191" s="177"/>
      <c r="E191" s="177"/>
      <c r="F191" s="177"/>
      <c r="G191" s="177"/>
      <c r="H191" s="77"/>
    </row>
    <row r="192" spans="1:8">
      <c r="A192" s="177" t="s">
        <v>46</v>
      </c>
      <c r="B192" s="177"/>
      <c r="C192" s="177"/>
      <c r="D192" s="177"/>
      <c r="E192" s="177"/>
      <c r="F192" s="177"/>
      <c r="G192" s="177"/>
      <c r="H192" s="177"/>
    </row>
    <row r="193" spans="1:11" ht="24" customHeight="1">
      <c r="A193" s="177" t="s">
        <v>47</v>
      </c>
      <c r="B193" s="177"/>
      <c r="C193" s="177"/>
      <c r="D193" s="177"/>
      <c r="E193" s="177"/>
      <c r="F193" s="177"/>
      <c r="G193" s="177"/>
      <c r="H193" s="77"/>
    </row>
    <row r="194" spans="1:11">
      <c r="A194" s="178"/>
      <c r="B194" s="178"/>
      <c r="C194" s="178"/>
      <c r="D194" s="178"/>
      <c r="E194" s="178"/>
    </row>
    <row r="195" spans="1:11" ht="15.75">
      <c r="A195" s="179" t="s">
        <v>154</v>
      </c>
      <c r="B195" s="179"/>
      <c r="C195" s="179"/>
      <c r="D195" s="179"/>
      <c r="E195" s="179"/>
      <c r="F195" s="179"/>
      <c r="G195" s="38"/>
    </row>
    <row r="198" spans="1:11">
      <c r="A198" s="159" t="s">
        <v>49</v>
      </c>
      <c r="B198" s="159"/>
      <c r="C198" s="159"/>
      <c r="D198" s="71"/>
      <c r="E198" s="159" t="s">
        <v>50</v>
      </c>
      <c r="F198" s="159"/>
    </row>
    <row r="200" spans="1:11">
      <c r="C200" s="1" t="s">
        <v>229</v>
      </c>
    </row>
    <row r="201" spans="1:11">
      <c r="B201" s="78" t="s">
        <v>230</v>
      </c>
      <c r="C201" s="78" t="s">
        <v>128</v>
      </c>
      <c r="D201" s="78" t="s">
        <v>129</v>
      </c>
      <c r="E201" s="78"/>
      <c r="F201" s="79"/>
    </row>
    <row r="202" spans="1:11">
      <c r="B202" s="139"/>
      <c r="C202" s="139" t="s">
        <v>128</v>
      </c>
      <c r="D202" s="139" t="s">
        <v>129</v>
      </c>
      <c r="E202" s="139"/>
      <c r="I202" s="2" t="s">
        <v>222</v>
      </c>
      <c r="J202" s="1" t="s">
        <v>223</v>
      </c>
      <c r="K202" s="1">
        <v>8.89</v>
      </c>
    </row>
    <row r="203" spans="1:11">
      <c r="B203" s="1" t="s">
        <v>224</v>
      </c>
      <c r="C203" s="139">
        <f>2772-55.7</f>
        <v>2716.3</v>
      </c>
      <c r="D203" s="139">
        <v>3.56</v>
      </c>
      <c r="E203" s="140">
        <v>116.04</v>
      </c>
      <c r="F203" s="1">
        <f>C203*D203*12</f>
        <v>116040.33600000001</v>
      </c>
      <c r="J203" s="1">
        <v>2007</v>
      </c>
      <c r="K203" s="1">
        <v>9.94</v>
      </c>
    </row>
    <row r="204" spans="1:11">
      <c r="B204" s="1" t="s">
        <v>225</v>
      </c>
      <c r="C204" s="139">
        <f>2772-55.7</f>
        <v>2716.3</v>
      </c>
      <c r="D204" s="139">
        <v>3.98</v>
      </c>
      <c r="E204" s="140">
        <v>129.72999999999999</v>
      </c>
      <c r="F204" s="1">
        <f>C204*D204*12</f>
        <v>129730.488</v>
      </c>
      <c r="J204" s="1">
        <v>2008</v>
      </c>
      <c r="K204" s="1">
        <v>10.74</v>
      </c>
    </row>
    <row r="205" spans="1:11">
      <c r="B205" s="1" t="s">
        <v>226</v>
      </c>
      <c r="C205" s="139">
        <f>2772-55.7</f>
        <v>2716.3</v>
      </c>
      <c r="D205" s="139">
        <v>4.3</v>
      </c>
      <c r="E205" s="140">
        <v>280.32</v>
      </c>
      <c r="F205" s="1">
        <f>C205*D205*24</f>
        <v>280322.16000000003</v>
      </c>
      <c r="J205" s="1">
        <v>2009</v>
      </c>
      <c r="K205" s="1">
        <v>10.74</v>
      </c>
    </row>
    <row r="206" spans="1:11">
      <c r="B206" s="1" t="s">
        <v>227</v>
      </c>
      <c r="C206" s="139">
        <f>2772-55.7</f>
        <v>2716.3</v>
      </c>
      <c r="D206" s="139">
        <v>4.55</v>
      </c>
      <c r="E206" s="140">
        <v>296.62</v>
      </c>
      <c r="F206" s="1">
        <f>C206*D206*24</f>
        <v>296619.96000000002</v>
      </c>
      <c r="J206" s="1">
        <v>2010</v>
      </c>
      <c r="K206" s="1">
        <v>10.87</v>
      </c>
    </row>
    <row r="207" spans="1:11">
      <c r="B207" s="1" t="s">
        <v>84</v>
      </c>
      <c r="C207" s="1" t="s">
        <v>231</v>
      </c>
      <c r="D207" s="139"/>
      <c r="E207" s="140">
        <v>789.8</v>
      </c>
      <c r="F207" s="1">
        <f>822.71*96%</f>
        <v>789.80160000000001</v>
      </c>
    </row>
    <row r="208" spans="1:11" ht="30">
      <c r="B208" s="79" t="s">
        <v>171</v>
      </c>
      <c r="C208" s="79"/>
      <c r="D208" s="79"/>
      <c r="E208" s="79">
        <f>492.11+227.35</f>
        <v>719.46</v>
      </c>
      <c r="F208" s="79"/>
    </row>
    <row r="209" spans="2:6" ht="30">
      <c r="B209" s="79" t="s">
        <v>172</v>
      </c>
      <c r="C209" s="79"/>
      <c r="D209" s="79"/>
      <c r="E209" s="80">
        <f>E207-E208</f>
        <v>70.339999999999918</v>
      </c>
      <c r="F209" s="79" t="s">
        <v>228</v>
      </c>
    </row>
    <row r="210" spans="2:6" ht="30">
      <c r="B210" s="79" t="s">
        <v>173</v>
      </c>
      <c r="C210" s="79">
        <v>2772</v>
      </c>
      <c r="D210" s="79">
        <v>2.62</v>
      </c>
      <c r="E210" s="79">
        <v>87.15</v>
      </c>
      <c r="F210" s="79">
        <f>C210*D210*12</f>
        <v>87151.680000000008</v>
      </c>
    </row>
    <row r="211" spans="2:6" ht="30">
      <c r="B211" s="79" t="s">
        <v>174</v>
      </c>
      <c r="C211" s="79"/>
      <c r="D211" s="79"/>
      <c r="E211" s="80">
        <v>62.99</v>
      </c>
      <c r="F211" s="79"/>
    </row>
    <row r="212" spans="2:6" ht="30">
      <c r="B212" s="79" t="s">
        <v>232</v>
      </c>
      <c r="C212" s="79" t="s">
        <v>236</v>
      </c>
      <c r="D212" s="79"/>
      <c r="E212" s="80">
        <v>28.02</v>
      </c>
    </row>
    <row r="213" spans="2:6" ht="30">
      <c r="B213" s="79" t="s">
        <v>233</v>
      </c>
      <c r="C213" s="79" t="s">
        <v>237</v>
      </c>
      <c r="D213" s="79"/>
      <c r="E213" s="80">
        <v>29.01</v>
      </c>
    </row>
    <row r="214" spans="2:6" ht="30">
      <c r="B214" s="79" t="s">
        <v>175</v>
      </c>
      <c r="C214" s="79"/>
      <c r="D214" s="79"/>
      <c r="E214" s="80">
        <f>E209+E210-E211-E212</f>
        <v>66.479999999999919</v>
      </c>
      <c r="F214" s="79" t="s">
        <v>228</v>
      </c>
    </row>
    <row r="215" spans="2:6" ht="23.25" customHeight="1">
      <c r="B215" s="79" t="s">
        <v>176</v>
      </c>
      <c r="C215" s="79"/>
      <c r="D215" s="79"/>
      <c r="E215" s="79">
        <v>91.61</v>
      </c>
      <c r="F215" s="79"/>
    </row>
    <row r="216" spans="2:6" ht="27" customHeight="1">
      <c r="B216" s="79" t="s">
        <v>177</v>
      </c>
      <c r="C216" s="79"/>
      <c r="D216" s="79"/>
      <c r="E216" s="80">
        <v>41.55</v>
      </c>
      <c r="F216" s="79"/>
    </row>
    <row r="217" spans="2:6" ht="30">
      <c r="B217" s="79" t="s">
        <v>178</v>
      </c>
      <c r="C217" s="79"/>
      <c r="D217" s="79"/>
      <c r="E217" s="80">
        <f>E208+E211+E212+E213+E216-E207-E210-E215</f>
        <v>-87.529999999999987</v>
      </c>
      <c r="F217" s="79" t="s">
        <v>228</v>
      </c>
    </row>
    <row r="218" spans="2:6">
      <c r="B218" s="79"/>
      <c r="C218" s="79"/>
      <c r="D218" s="79"/>
      <c r="E218" s="79"/>
      <c r="F218" s="79"/>
    </row>
  </sheetData>
  <mergeCells count="168">
    <mergeCell ref="B171:E171"/>
    <mergeCell ref="A184:G184"/>
    <mergeCell ref="B172:E172"/>
    <mergeCell ref="B173:E173"/>
    <mergeCell ref="B174:E174"/>
    <mergeCell ref="B175:E175"/>
    <mergeCell ref="B155:E155"/>
    <mergeCell ref="A190:G190"/>
    <mergeCell ref="A176:F176"/>
    <mergeCell ref="B177:E177"/>
    <mergeCell ref="B178:E178"/>
    <mergeCell ref="B179:E179"/>
    <mergeCell ref="B180:E180"/>
    <mergeCell ref="B181:E181"/>
    <mergeCell ref="B182:E182"/>
    <mergeCell ref="A183:E183"/>
    <mergeCell ref="B156:E156"/>
    <mergeCell ref="B157:E157"/>
    <mergeCell ref="B158:E158"/>
    <mergeCell ref="A194:E194"/>
    <mergeCell ref="A195:F195"/>
    <mergeCell ref="A198:C198"/>
    <mergeCell ref="E198:F198"/>
    <mergeCell ref="A191:G191"/>
    <mergeCell ref="A192:H192"/>
    <mergeCell ref="A193:G193"/>
    <mergeCell ref="B159:E159"/>
    <mergeCell ref="B161:E161"/>
    <mergeCell ref="B162:E162"/>
    <mergeCell ref="B164:E164"/>
    <mergeCell ref="B165:E165"/>
    <mergeCell ref="B167:E167"/>
    <mergeCell ref="B168:E168"/>
    <mergeCell ref="E169:F169"/>
    <mergeCell ref="B170:E170"/>
    <mergeCell ref="B160:E160"/>
    <mergeCell ref="B166:E166"/>
    <mergeCell ref="B163:E163"/>
    <mergeCell ref="A185:B185"/>
    <mergeCell ref="A186:F186"/>
    <mergeCell ref="A187:F187"/>
    <mergeCell ref="A188:F188"/>
    <mergeCell ref="A189:F189"/>
    <mergeCell ref="B19:E19"/>
    <mergeCell ref="B20:E20"/>
    <mergeCell ref="B21:E21"/>
    <mergeCell ref="E23:F23"/>
    <mergeCell ref="A141:F141"/>
    <mergeCell ref="A142:F142"/>
    <mergeCell ref="A143:F143"/>
    <mergeCell ref="B144:E144"/>
    <mergeCell ref="B145:E145"/>
    <mergeCell ref="B24:E24"/>
    <mergeCell ref="B25:E25"/>
    <mergeCell ref="B26:E26"/>
    <mergeCell ref="B27:E27"/>
    <mergeCell ref="B28:E28"/>
    <mergeCell ref="B29:E29"/>
    <mergeCell ref="B30:E30"/>
    <mergeCell ref="A44:F44"/>
    <mergeCell ref="A45:F45"/>
    <mergeCell ref="B31:E31"/>
    <mergeCell ref="A46:G46"/>
    <mergeCell ref="A47:G47"/>
    <mergeCell ref="A48:H48"/>
    <mergeCell ref="A49:G49"/>
    <mergeCell ref="A43:F43"/>
    <mergeCell ref="B6:E6"/>
    <mergeCell ref="A1:F1"/>
    <mergeCell ref="A2:F2"/>
    <mergeCell ref="A3:F3"/>
    <mergeCell ref="B4:E4"/>
    <mergeCell ref="B5:E5"/>
    <mergeCell ref="B18:E18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32:E32"/>
    <mergeCell ref="A33:F33"/>
    <mergeCell ref="B34:E34"/>
    <mergeCell ref="B35:E35"/>
    <mergeCell ref="B36:E36"/>
    <mergeCell ref="B37:E37"/>
    <mergeCell ref="B38:E38"/>
    <mergeCell ref="A39:E39"/>
    <mergeCell ref="A40:G40"/>
    <mergeCell ref="A41:B41"/>
    <mergeCell ref="A42:F42"/>
    <mergeCell ref="A63:F63"/>
    <mergeCell ref="A64:F64"/>
    <mergeCell ref="A65:F65"/>
    <mergeCell ref="B66:E66"/>
    <mergeCell ref="B67:E67"/>
    <mergeCell ref="A50:E50"/>
    <mergeCell ref="A51:F51"/>
    <mergeCell ref="A54:C54"/>
    <mergeCell ref="E54:F54"/>
    <mergeCell ref="B73:E73"/>
    <mergeCell ref="B74:E74"/>
    <mergeCell ref="B75:E75"/>
    <mergeCell ref="B76:E76"/>
    <mergeCell ref="B77:E77"/>
    <mergeCell ref="B68:E68"/>
    <mergeCell ref="B69:E69"/>
    <mergeCell ref="B70:E70"/>
    <mergeCell ref="B71:E71"/>
    <mergeCell ref="B72:E72"/>
    <mergeCell ref="B81:E81"/>
    <mergeCell ref="B84:E84"/>
    <mergeCell ref="B86:E86"/>
    <mergeCell ref="B87:E87"/>
    <mergeCell ref="B78:E78"/>
    <mergeCell ref="B79:E79"/>
    <mergeCell ref="B80:E80"/>
    <mergeCell ref="B82:E82"/>
    <mergeCell ref="B83:E83"/>
    <mergeCell ref="B104:E104"/>
    <mergeCell ref="B105:E105"/>
    <mergeCell ref="B106:E106"/>
    <mergeCell ref="A107:E107"/>
    <mergeCell ref="A108:G108"/>
    <mergeCell ref="A111:F111"/>
    <mergeCell ref="A109:B109"/>
    <mergeCell ref="A110:F110"/>
    <mergeCell ref="B98:E98"/>
    <mergeCell ref="E88:F88"/>
    <mergeCell ref="B94:E94"/>
    <mergeCell ref="B99:E99"/>
    <mergeCell ref="A100:F100"/>
    <mergeCell ref="B101:E101"/>
    <mergeCell ref="B102:E102"/>
    <mergeCell ref="B103:E103"/>
    <mergeCell ref="B93:E93"/>
    <mergeCell ref="B95:E95"/>
    <mergeCell ref="B96:E96"/>
    <mergeCell ref="B97:E97"/>
    <mergeCell ref="B89:E89"/>
    <mergeCell ref="B90:E90"/>
    <mergeCell ref="B91:E91"/>
    <mergeCell ref="B92:E92"/>
    <mergeCell ref="A117:G117"/>
    <mergeCell ref="A118:E118"/>
    <mergeCell ref="A119:F119"/>
    <mergeCell ref="A122:C122"/>
    <mergeCell ref="E122:F122"/>
    <mergeCell ref="A112:F112"/>
    <mergeCell ref="A113:F113"/>
    <mergeCell ref="A114:G114"/>
    <mergeCell ref="A115:G115"/>
    <mergeCell ref="A116:H116"/>
    <mergeCell ref="E132:F132"/>
    <mergeCell ref="B146:E146"/>
    <mergeCell ref="B147:E147"/>
    <mergeCell ref="B148:E148"/>
    <mergeCell ref="B149:E149"/>
    <mergeCell ref="B150:E150"/>
    <mergeCell ref="B151:E151"/>
    <mergeCell ref="B152:E152"/>
    <mergeCell ref="B154:E154"/>
    <mergeCell ref="B153:E153"/>
  </mergeCells>
  <pageMargins left="0.15748031496062992" right="0.31496062992125984" top="0" bottom="0" header="0" footer="0"/>
  <pageSetup paperSize="9" scale="7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O70"/>
  <sheetViews>
    <sheetView topLeftCell="A4" workbookViewId="0">
      <selection activeCell="L22" sqref="L22:M24"/>
    </sheetView>
  </sheetViews>
  <sheetFormatPr defaultRowHeight="15"/>
  <cols>
    <col min="1" max="1" width="6.7109375" style="1" customWidth="1"/>
    <col min="2" max="2" width="9.140625" style="1"/>
    <col min="3" max="3" width="17.42578125" style="1" customWidth="1"/>
    <col min="4" max="4" width="9.140625" style="1"/>
    <col min="5" max="5" width="10.28515625" style="1" customWidth="1"/>
    <col min="6" max="6" width="9.140625" style="1"/>
    <col min="7" max="7" width="4.140625" style="1" customWidth="1"/>
    <col min="8" max="8" width="9.140625" style="1"/>
    <col min="9" max="9" width="3" style="1" customWidth="1"/>
    <col min="10" max="10" width="13.5703125" style="1" customWidth="1"/>
    <col min="11" max="11" width="11.85546875" style="1" customWidth="1"/>
    <col min="12" max="12" width="9.140625" style="1"/>
    <col min="13" max="13" width="7.140625" style="1" customWidth="1"/>
    <col min="14" max="14" width="9.140625" style="1"/>
    <col min="15" max="17" width="11.5703125" style="1" bestFit="1" customWidth="1"/>
    <col min="18" max="256" width="9.140625" style="1"/>
    <col min="257" max="257" width="6.7109375" style="1" customWidth="1"/>
    <col min="258" max="258" width="9.140625" style="1"/>
    <col min="259" max="259" width="17.42578125" style="1" customWidth="1"/>
    <col min="260" max="260" width="9.140625" style="1"/>
    <col min="261" max="261" width="10.28515625" style="1" customWidth="1"/>
    <col min="262" max="262" width="9.140625" style="1"/>
    <col min="263" max="263" width="4.140625" style="1" customWidth="1"/>
    <col min="264" max="264" width="9.140625" style="1"/>
    <col min="265" max="265" width="3" style="1" customWidth="1"/>
    <col min="266" max="266" width="13.5703125" style="1" customWidth="1"/>
    <col min="267" max="267" width="11.85546875" style="1" customWidth="1"/>
    <col min="268" max="268" width="9.140625" style="1"/>
    <col min="269" max="269" width="7.140625" style="1" customWidth="1"/>
    <col min="270" max="270" width="9.140625" style="1"/>
    <col min="271" max="273" width="11.5703125" style="1" bestFit="1" customWidth="1"/>
    <col min="274" max="512" width="9.140625" style="1"/>
    <col min="513" max="513" width="6.7109375" style="1" customWidth="1"/>
    <col min="514" max="514" width="9.140625" style="1"/>
    <col min="515" max="515" width="17.42578125" style="1" customWidth="1"/>
    <col min="516" max="516" width="9.140625" style="1"/>
    <col min="517" max="517" width="10.28515625" style="1" customWidth="1"/>
    <col min="518" max="518" width="9.140625" style="1"/>
    <col min="519" max="519" width="4.140625" style="1" customWidth="1"/>
    <col min="520" max="520" width="9.140625" style="1"/>
    <col min="521" max="521" width="3" style="1" customWidth="1"/>
    <col min="522" max="522" width="13.5703125" style="1" customWidth="1"/>
    <col min="523" max="523" width="11.85546875" style="1" customWidth="1"/>
    <col min="524" max="524" width="9.140625" style="1"/>
    <col min="525" max="525" width="7.140625" style="1" customWidth="1"/>
    <col min="526" max="526" width="9.140625" style="1"/>
    <col min="527" max="529" width="11.5703125" style="1" bestFit="1" customWidth="1"/>
    <col min="530" max="768" width="9.140625" style="1"/>
    <col min="769" max="769" width="6.7109375" style="1" customWidth="1"/>
    <col min="770" max="770" width="9.140625" style="1"/>
    <col min="771" max="771" width="17.42578125" style="1" customWidth="1"/>
    <col min="772" max="772" width="9.140625" style="1"/>
    <col min="773" max="773" width="10.28515625" style="1" customWidth="1"/>
    <col min="774" max="774" width="9.140625" style="1"/>
    <col min="775" max="775" width="4.140625" style="1" customWidth="1"/>
    <col min="776" max="776" width="9.140625" style="1"/>
    <col min="777" max="777" width="3" style="1" customWidth="1"/>
    <col min="778" max="778" width="13.5703125" style="1" customWidth="1"/>
    <col min="779" max="779" width="11.85546875" style="1" customWidth="1"/>
    <col min="780" max="780" width="9.140625" style="1"/>
    <col min="781" max="781" width="7.140625" style="1" customWidth="1"/>
    <col min="782" max="782" width="9.140625" style="1"/>
    <col min="783" max="785" width="11.5703125" style="1" bestFit="1" customWidth="1"/>
    <col min="786" max="1024" width="9.140625" style="1"/>
    <col min="1025" max="1025" width="6.7109375" style="1" customWidth="1"/>
    <col min="1026" max="1026" width="9.140625" style="1"/>
    <col min="1027" max="1027" width="17.42578125" style="1" customWidth="1"/>
    <col min="1028" max="1028" width="9.140625" style="1"/>
    <col min="1029" max="1029" width="10.28515625" style="1" customWidth="1"/>
    <col min="1030" max="1030" width="9.140625" style="1"/>
    <col min="1031" max="1031" width="4.140625" style="1" customWidth="1"/>
    <col min="1032" max="1032" width="9.140625" style="1"/>
    <col min="1033" max="1033" width="3" style="1" customWidth="1"/>
    <col min="1034" max="1034" width="13.5703125" style="1" customWidth="1"/>
    <col min="1035" max="1035" width="11.85546875" style="1" customWidth="1"/>
    <col min="1036" max="1036" width="9.140625" style="1"/>
    <col min="1037" max="1037" width="7.140625" style="1" customWidth="1"/>
    <col min="1038" max="1038" width="9.140625" style="1"/>
    <col min="1039" max="1041" width="11.5703125" style="1" bestFit="1" customWidth="1"/>
    <col min="1042" max="1280" width="9.140625" style="1"/>
    <col min="1281" max="1281" width="6.7109375" style="1" customWidth="1"/>
    <col min="1282" max="1282" width="9.140625" style="1"/>
    <col min="1283" max="1283" width="17.42578125" style="1" customWidth="1"/>
    <col min="1284" max="1284" width="9.140625" style="1"/>
    <col min="1285" max="1285" width="10.28515625" style="1" customWidth="1"/>
    <col min="1286" max="1286" width="9.140625" style="1"/>
    <col min="1287" max="1287" width="4.140625" style="1" customWidth="1"/>
    <col min="1288" max="1288" width="9.140625" style="1"/>
    <col min="1289" max="1289" width="3" style="1" customWidth="1"/>
    <col min="1290" max="1290" width="13.5703125" style="1" customWidth="1"/>
    <col min="1291" max="1291" width="11.85546875" style="1" customWidth="1"/>
    <col min="1292" max="1292" width="9.140625" style="1"/>
    <col min="1293" max="1293" width="7.140625" style="1" customWidth="1"/>
    <col min="1294" max="1294" width="9.140625" style="1"/>
    <col min="1295" max="1297" width="11.5703125" style="1" bestFit="1" customWidth="1"/>
    <col min="1298" max="1536" width="9.140625" style="1"/>
    <col min="1537" max="1537" width="6.7109375" style="1" customWidth="1"/>
    <col min="1538" max="1538" width="9.140625" style="1"/>
    <col min="1539" max="1539" width="17.42578125" style="1" customWidth="1"/>
    <col min="1540" max="1540" width="9.140625" style="1"/>
    <col min="1541" max="1541" width="10.28515625" style="1" customWidth="1"/>
    <col min="1542" max="1542" width="9.140625" style="1"/>
    <col min="1543" max="1543" width="4.140625" style="1" customWidth="1"/>
    <col min="1544" max="1544" width="9.140625" style="1"/>
    <col min="1545" max="1545" width="3" style="1" customWidth="1"/>
    <col min="1546" max="1546" width="13.5703125" style="1" customWidth="1"/>
    <col min="1547" max="1547" width="11.85546875" style="1" customWidth="1"/>
    <col min="1548" max="1548" width="9.140625" style="1"/>
    <col min="1549" max="1549" width="7.140625" style="1" customWidth="1"/>
    <col min="1550" max="1550" width="9.140625" style="1"/>
    <col min="1551" max="1553" width="11.5703125" style="1" bestFit="1" customWidth="1"/>
    <col min="1554" max="1792" width="9.140625" style="1"/>
    <col min="1793" max="1793" width="6.7109375" style="1" customWidth="1"/>
    <col min="1794" max="1794" width="9.140625" style="1"/>
    <col min="1795" max="1795" width="17.42578125" style="1" customWidth="1"/>
    <col min="1796" max="1796" width="9.140625" style="1"/>
    <col min="1797" max="1797" width="10.28515625" style="1" customWidth="1"/>
    <col min="1798" max="1798" width="9.140625" style="1"/>
    <col min="1799" max="1799" width="4.140625" style="1" customWidth="1"/>
    <col min="1800" max="1800" width="9.140625" style="1"/>
    <col min="1801" max="1801" width="3" style="1" customWidth="1"/>
    <col min="1802" max="1802" width="13.5703125" style="1" customWidth="1"/>
    <col min="1803" max="1803" width="11.85546875" style="1" customWidth="1"/>
    <col min="1804" max="1804" width="9.140625" style="1"/>
    <col min="1805" max="1805" width="7.140625" style="1" customWidth="1"/>
    <col min="1806" max="1806" width="9.140625" style="1"/>
    <col min="1807" max="1809" width="11.5703125" style="1" bestFit="1" customWidth="1"/>
    <col min="1810" max="2048" width="9.140625" style="1"/>
    <col min="2049" max="2049" width="6.7109375" style="1" customWidth="1"/>
    <col min="2050" max="2050" width="9.140625" style="1"/>
    <col min="2051" max="2051" width="17.42578125" style="1" customWidth="1"/>
    <col min="2052" max="2052" width="9.140625" style="1"/>
    <col min="2053" max="2053" width="10.28515625" style="1" customWidth="1"/>
    <col min="2054" max="2054" width="9.140625" style="1"/>
    <col min="2055" max="2055" width="4.140625" style="1" customWidth="1"/>
    <col min="2056" max="2056" width="9.140625" style="1"/>
    <col min="2057" max="2057" width="3" style="1" customWidth="1"/>
    <col min="2058" max="2058" width="13.5703125" style="1" customWidth="1"/>
    <col min="2059" max="2059" width="11.85546875" style="1" customWidth="1"/>
    <col min="2060" max="2060" width="9.140625" style="1"/>
    <col min="2061" max="2061" width="7.140625" style="1" customWidth="1"/>
    <col min="2062" max="2062" width="9.140625" style="1"/>
    <col min="2063" max="2065" width="11.5703125" style="1" bestFit="1" customWidth="1"/>
    <col min="2066" max="2304" width="9.140625" style="1"/>
    <col min="2305" max="2305" width="6.7109375" style="1" customWidth="1"/>
    <col min="2306" max="2306" width="9.140625" style="1"/>
    <col min="2307" max="2307" width="17.42578125" style="1" customWidth="1"/>
    <col min="2308" max="2308" width="9.140625" style="1"/>
    <col min="2309" max="2309" width="10.28515625" style="1" customWidth="1"/>
    <col min="2310" max="2310" width="9.140625" style="1"/>
    <col min="2311" max="2311" width="4.140625" style="1" customWidth="1"/>
    <col min="2312" max="2312" width="9.140625" style="1"/>
    <col min="2313" max="2313" width="3" style="1" customWidth="1"/>
    <col min="2314" max="2314" width="13.5703125" style="1" customWidth="1"/>
    <col min="2315" max="2315" width="11.85546875" style="1" customWidth="1"/>
    <col min="2316" max="2316" width="9.140625" style="1"/>
    <col min="2317" max="2317" width="7.140625" style="1" customWidth="1"/>
    <col min="2318" max="2318" width="9.140625" style="1"/>
    <col min="2319" max="2321" width="11.5703125" style="1" bestFit="1" customWidth="1"/>
    <col min="2322" max="2560" width="9.140625" style="1"/>
    <col min="2561" max="2561" width="6.7109375" style="1" customWidth="1"/>
    <col min="2562" max="2562" width="9.140625" style="1"/>
    <col min="2563" max="2563" width="17.42578125" style="1" customWidth="1"/>
    <col min="2564" max="2564" width="9.140625" style="1"/>
    <col min="2565" max="2565" width="10.28515625" style="1" customWidth="1"/>
    <col min="2566" max="2566" width="9.140625" style="1"/>
    <col min="2567" max="2567" width="4.140625" style="1" customWidth="1"/>
    <col min="2568" max="2568" width="9.140625" style="1"/>
    <col min="2569" max="2569" width="3" style="1" customWidth="1"/>
    <col min="2570" max="2570" width="13.5703125" style="1" customWidth="1"/>
    <col min="2571" max="2571" width="11.85546875" style="1" customWidth="1"/>
    <col min="2572" max="2572" width="9.140625" style="1"/>
    <col min="2573" max="2573" width="7.140625" style="1" customWidth="1"/>
    <col min="2574" max="2574" width="9.140625" style="1"/>
    <col min="2575" max="2577" width="11.5703125" style="1" bestFit="1" customWidth="1"/>
    <col min="2578" max="2816" width="9.140625" style="1"/>
    <col min="2817" max="2817" width="6.7109375" style="1" customWidth="1"/>
    <col min="2818" max="2818" width="9.140625" style="1"/>
    <col min="2819" max="2819" width="17.42578125" style="1" customWidth="1"/>
    <col min="2820" max="2820" width="9.140625" style="1"/>
    <col min="2821" max="2821" width="10.28515625" style="1" customWidth="1"/>
    <col min="2822" max="2822" width="9.140625" style="1"/>
    <col min="2823" max="2823" width="4.140625" style="1" customWidth="1"/>
    <col min="2824" max="2824" width="9.140625" style="1"/>
    <col min="2825" max="2825" width="3" style="1" customWidth="1"/>
    <col min="2826" max="2826" width="13.5703125" style="1" customWidth="1"/>
    <col min="2827" max="2827" width="11.85546875" style="1" customWidth="1"/>
    <col min="2828" max="2828" width="9.140625" style="1"/>
    <col min="2829" max="2829" width="7.140625" style="1" customWidth="1"/>
    <col min="2830" max="2830" width="9.140625" style="1"/>
    <col min="2831" max="2833" width="11.5703125" style="1" bestFit="1" customWidth="1"/>
    <col min="2834" max="3072" width="9.140625" style="1"/>
    <col min="3073" max="3073" width="6.7109375" style="1" customWidth="1"/>
    <col min="3074" max="3074" width="9.140625" style="1"/>
    <col min="3075" max="3075" width="17.42578125" style="1" customWidth="1"/>
    <col min="3076" max="3076" width="9.140625" style="1"/>
    <col min="3077" max="3077" width="10.28515625" style="1" customWidth="1"/>
    <col min="3078" max="3078" width="9.140625" style="1"/>
    <col min="3079" max="3079" width="4.140625" style="1" customWidth="1"/>
    <col min="3080" max="3080" width="9.140625" style="1"/>
    <col min="3081" max="3081" width="3" style="1" customWidth="1"/>
    <col min="3082" max="3082" width="13.5703125" style="1" customWidth="1"/>
    <col min="3083" max="3083" width="11.85546875" style="1" customWidth="1"/>
    <col min="3084" max="3084" width="9.140625" style="1"/>
    <col min="3085" max="3085" width="7.140625" style="1" customWidth="1"/>
    <col min="3086" max="3086" width="9.140625" style="1"/>
    <col min="3087" max="3089" width="11.5703125" style="1" bestFit="1" customWidth="1"/>
    <col min="3090" max="3328" width="9.140625" style="1"/>
    <col min="3329" max="3329" width="6.7109375" style="1" customWidth="1"/>
    <col min="3330" max="3330" width="9.140625" style="1"/>
    <col min="3331" max="3331" width="17.42578125" style="1" customWidth="1"/>
    <col min="3332" max="3332" width="9.140625" style="1"/>
    <col min="3333" max="3333" width="10.28515625" style="1" customWidth="1"/>
    <col min="3334" max="3334" width="9.140625" style="1"/>
    <col min="3335" max="3335" width="4.140625" style="1" customWidth="1"/>
    <col min="3336" max="3336" width="9.140625" style="1"/>
    <col min="3337" max="3337" width="3" style="1" customWidth="1"/>
    <col min="3338" max="3338" width="13.5703125" style="1" customWidth="1"/>
    <col min="3339" max="3339" width="11.85546875" style="1" customWidth="1"/>
    <col min="3340" max="3340" width="9.140625" style="1"/>
    <col min="3341" max="3341" width="7.140625" style="1" customWidth="1"/>
    <col min="3342" max="3342" width="9.140625" style="1"/>
    <col min="3343" max="3345" width="11.5703125" style="1" bestFit="1" customWidth="1"/>
    <col min="3346" max="3584" width="9.140625" style="1"/>
    <col min="3585" max="3585" width="6.7109375" style="1" customWidth="1"/>
    <col min="3586" max="3586" width="9.140625" style="1"/>
    <col min="3587" max="3587" width="17.42578125" style="1" customWidth="1"/>
    <col min="3588" max="3588" width="9.140625" style="1"/>
    <col min="3589" max="3589" width="10.28515625" style="1" customWidth="1"/>
    <col min="3590" max="3590" width="9.140625" style="1"/>
    <col min="3591" max="3591" width="4.140625" style="1" customWidth="1"/>
    <col min="3592" max="3592" width="9.140625" style="1"/>
    <col min="3593" max="3593" width="3" style="1" customWidth="1"/>
    <col min="3594" max="3594" width="13.5703125" style="1" customWidth="1"/>
    <col min="3595" max="3595" width="11.85546875" style="1" customWidth="1"/>
    <col min="3596" max="3596" width="9.140625" style="1"/>
    <col min="3597" max="3597" width="7.140625" style="1" customWidth="1"/>
    <col min="3598" max="3598" width="9.140625" style="1"/>
    <col min="3599" max="3601" width="11.5703125" style="1" bestFit="1" customWidth="1"/>
    <col min="3602" max="3840" width="9.140625" style="1"/>
    <col min="3841" max="3841" width="6.7109375" style="1" customWidth="1"/>
    <col min="3842" max="3842" width="9.140625" style="1"/>
    <col min="3843" max="3843" width="17.42578125" style="1" customWidth="1"/>
    <col min="3844" max="3844" width="9.140625" style="1"/>
    <col min="3845" max="3845" width="10.28515625" style="1" customWidth="1"/>
    <col min="3846" max="3846" width="9.140625" style="1"/>
    <col min="3847" max="3847" width="4.140625" style="1" customWidth="1"/>
    <col min="3848" max="3848" width="9.140625" style="1"/>
    <col min="3849" max="3849" width="3" style="1" customWidth="1"/>
    <col min="3850" max="3850" width="13.5703125" style="1" customWidth="1"/>
    <col min="3851" max="3851" width="11.85546875" style="1" customWidth="1"/>
    <col min="3852" max="3852" width="9.140625" style="1"/>
    <col min="3853" max="3853" width="7.140625" style="1" customWidth="1"/>
    <col min="3854" max="3854" width="9.140625" style="1"/>
    <col min="3855" max="3857" width="11.5703125" style="1" bestFit="1" customWidth="1"/>
    <col min="3858" max="4096" width="9.140625" style="1"/>
    <col min="4097" max="4097" width="6.7109375" style="1" customWidth="1"/>
    <col min="4098" max="4098" width="9.140625" style="1"/>
    <col min="4099" max="4099" width="17.42578125" style="1" customWidth="1"/>
    <col min="4100" max="4100" width="9.140625" style="1"/>
    <col min="4101" max="4101" width="10.28515625" style="1" customWidth="1"/>
    <col min="4102" max="4102" width="9.140625" style="1"/>
    <col min="4103" max="4103" width="4.140625" style="1" customWidth="1"/>
    <col min="4104" max="4104" width="9.140625" style="1"/>
    <col min="4105" max="4105" width="3" style="1" customWidth="1"/>
    <col min="4106" max="4106" width="13.5703125" style="1" customWidth="1"/>
    <col min="4107" max="4107" width="11.85546875" style="1" customWidth="1"/>
    <col min="4108" max="4108" width="9.140625" style="1"/>
    <col min="4109" max="4109" width="7.140625" style="1" customWidth="1"/>
    <col min="4110" max="4110" width="9.140625" style="1"/>
    <col min="4111" max="4113" width="11.5703125" style="1" bestFit="1" customWidth="1"/>
    <col min="4114" max="4352" width="9.140625" style="1"/>
    <col min="4353" max="4353" width="6.7109375" style="1" customWidth="1"/>
    <col min="4354" max="4354" width="9.140625" style="1"/>
    <col min="4355" max="4355" width="17.42578125" style="1" customWidth="1"/>
    <col min="4356" max="4356" width="9.140625" style="1"/>
    <col min="4357" max="4357" width="10.28515625" style="1" customWidth="1"/>
    <col min="4358" max="4358" width="9.140625" style="1"/>
    <col min="4359" max="4359" width="4.140625" style="1" customWidth="1"/>
    <col min="4360" max="4360" width="9.140625" style="1"/>
    <col min="4361" max="4361" width="3" style="1" customWidth="1"/>
    <col min="4362" max="4362" width="13.5703125" style="1" customWidth="1"/>
    <col min="4363" max="4363" width="11.85546875" style="1" customWidth="1"/>
    <col min="4364" max="4364" width="9.140625" style="1"/>
    <col min="4365" max="4365" width="7.140625" style="1" customWidth="1"/>
    <col min="4366" max="4366" width="9.140625" style="1"/>
    <col min="4367" max="4369" width="11.5703125" style="1" bestFit="1" customWidth="1"/>
    <col min="4370" max="4608" width="9.140625" style="1"/>
    <col min="4609" max="4609" width="6.7109375" style="1" customWidth="1"/>
    <col min="4610" max="4610" width="9.140625" style="1"/>
    <col min="4611" max="4611" width="17.42578125" style="1" customWidth="1"/>
    <col min="4612" max="4612" width="9.140625" style="1"/>
    <col min="4613" max="4613" width="10.28515625" style="1" customWidth="1"/>
    <col min="4614" max="4614" width="9.140625" style="1"/>
    <col min="4615" max="4615" width="4.140625" style="1" customWidth="1"/>
    <col min="4616" max="4616" width="9.140625" style="1"/>
    <col min="4617" max="4617" width="3" style="1" customWidth="1"/>
    <col min="4618" max="4618" width="13.5703125" style="1" customWidth="1"/>
    <col min="4619" max="4619" width="11.85546875" style="1" customWidth="1"/>
    <col min="4620" max="4620" width="9.140625" style="1"/>
    <col min="4621" max="4621" width="7.140625" style="1" customWidth="1"/>
    <col min="4622" max="4622" width="9.140625" style="1"/>
    <col min="4623" max="4625" width="11.5703125" style="1" bestFit="1" customWidth="1"/>
    <col min="4626" max="4864" width="9.140625" style="1"/>
    <col min="4865" max="4865" width="6.7109375" style="1" customWidth="1"/>
    <col min="4866" max="4866" width="9.140625" style="1"/>
    <col min="4867" max="4867" width="17.42578125" style="1" customWidth="1"/>
    <col min="4868" max="4868" width="9.140625" style="1"/>
    <col min="4869" max="4869" width="10.28515625" style="1" customWidth="1"/>
    <col min="4870" max="4870" width="9.140625" style="1"/>
    <col min="4871" max="4871" width="4.140625" style="1" customWidth="1"/>
    <col min="4872" max="4872" width="9.140625" style="1"/>
    <col min="4873" max="4873" width="3" style="1" customWidth="1"/>
    <col min="4874" max="4874" width="13.5703125" style="1" customWidth="1"/>
    <col min="4875" max="4875" width="11.85546875" style="1" customWidth="1"/>
    <col min="4876" max="4876" width="9.140625" style="1"/>
    <col min="4877" max="4877" width="7.140625" style="1" customWidth="1"/>
    <col min="4878" max="4878" width="9.140625" style="1"/>
    <col min="4879" max="4881" width="11.5703125" style="1" bestFit="1" customWidth="1"/>
    <col min="4882" max="5120" width="9.140625" style="1"/>
    <col min="5121" max="5121" width="6.7109375" style="1" customWidth="1"/>
    <col min="5122" max="5122" width="9.140625" style="1"/>
    <col min="5123" max="5123" width="17.42578125" style="1" customWidth="1"/>
    <col min="5124" max="5124" width="9.140625" style="1"/>
    <col min="5125" max="5125" width="10.28515625" style="1" customWidth="1"/>
    <col min="5126" max="5126" width="9.140625" style="1"/>
    <col min="5127" max="5127" width="4.140625" style="1" customWidth="1"/>
    <col min="5128" max="5128" width="9.140625" style="1"/>
    <col min="5129" max="5129" width="3" style="1" customWidth="1"/>
    <col min="5130" max="5130" width="13.5703125" style="1" customWidth="1"/>
    <col min="5131" max="5131" width="11.85546875" style="1" customWidth="1"/>
    <col min="5132" max="5132" width="9.140625" style="1"/>
    <col min="5133" max="5133" width="7.140625" style="1" customWidth="1"/>
    <col min="5134" max="5134" width="9.140625" style="1"/>
    <col min="5135" max="5137" width="11.5703125" style="1" bestFit="1" customWidth="1"/>
    <col min="5138" max="5376" width="9.140625" style="1"/>
    <col min="5377" max="5377" width="6.7109375" style="1" customWidth="1"/>
    <col min="5378" max="5378" width="9.140625" style="1"/>
    <col min="5379" max="5379" width="17.42578125" style="1" customWidth="1"/>
    <col min="5380" max="5380" width="9.140625" style="1"/>
    <col min="5381" max="5381" width="10.28515625" style="1" customWidth="1"/>
    <col min="5382" max="5382" width="9.140625" style="1"/>
    <col min="5383" max="5383" width="4.140625" style="1" customWidth="1"/>
    <col min="5384" max="5384" width="9.140625" style="1"/>
    <col min="5385" max="5385" width="3" style="1" customWidth="1"/>
    <col min="5386" max="5386" width="13.5703125" style="1" customWidth="1"/>
    <col min="5387" max="5387" width="11.85546875" style="1" customWidth="1"/>
    <col min="5388" max="5388" width="9.140625" style="1"/>
    <col min="5389" max="5389" width="7.140625" style="1" customWidth="1"/>
    <col min="5390" max="5390" width="9.140625" style="1"/>
    <col min="5391" max="5393" width="11.5703125" style="1" bestFit="1" customWidth="1"/>
    <col min="5394" max="5632" width="9.140625" style="1"/>
    <col min="5633" max="5633" width="6.7109375" style="1" customWidth="1"/>
    <col min="5634" max="5634" width="9.140625" style="1"/>
    <col min="5635" max="5635" width="17.42578125" style="1" customWidth="1"/>
    <col min="5636" max="5636" width="9.140625" style="1"/>
    <col min="5637" max="5637" width="10.28515625" style="1" customWidth="1"/>
    <col min="5638" max="5638" width="9.140625" style="1"/>
    <col min="5639" max="5639" width="4.140625" style="1" customWidth="1"/>
    <col min="5640" max="5640" width="9.140625" style="1"/>
    <col min="5641" max="5641" width="3" style="1" customWidth="1"/>
    <col min="5642" max="5642" width="13.5703125" style="1" customWidth="1"/>
    <col min="5643" max="5643" width="11.85546875" style="1" customWidth="1"/>
    <col min="5644" max="5644" width="9.140625" style="1"/>
    <col min="5645" max="5645" width="7.140625" style="1" customWidth="1"/>
    <col min="5646" max="5646" width="9.140625" style="1"/>
    <col min="5647" max="5649" width="11.5703125" style="1" bestFit="1" customWidth="1"/>
    <col min="5650" max="5888" width="9.140625" style="1"/>
    <col min="5889" max="5889" width="6.7109375" style="1" customWidth="1"/>
    <col min="5890" max="5890" width="9.140625" style="1"/>
    <col min="5891" max="5891" width="17.42578125" style="1" customWidth="1"/>
    <col min="5892" max="5892" width="9.140625" style="1"/>
    <col min="5893" max="5893" width="10.28515625" style="1" customWidth="1"/>
    <col min="5894" max="5894" width="9.140625" style="1"/>
    <col min="5895" max="5895" width="4.140625" style="1" customWidth="1"/>
    <col min="5896" max="5896" width="9.140625" style="1"/>
    <col min="5897" max="5897" width="3" style="1" customWidth="1"/>
    <col min="5898" max="5898" width="13.5703125" style="1" customWidth="1"/>
    <col min="5899" max="5899" width="11.85546875" style="1" customWidth="1"/>
    <col min="5900" max="5900" width="9.140625" style="1"/>
    <col min="5901" max="5901" width="7.140625" style="1" customWidth="1"/>
    <col min="5902" max="5902" width="9.140625" style="1"/>
    <col min="5903" max="5905" width="11.5703125" style="1" bestFit="1" customWidth="1"/>
    <col min="5906" max="6144" width="9.140625" style="1"/>
    <col min="6145" max="6145" width="6.7109375" style="1" customWidth="1"/>
    <col min="6146" max="6146" width="9.140625" style="1"/>
    <col min="6147" max="6147" width="17.42578125" style="1" customWidth="1"/>
    <col min="6148" max="6148" width="9.140625" style="1"/>
    <col min="6149" max="6149" width="10.28515625" style="1" customWidth="1"/>
    <col min="6150" max="6150" width="9.140625" style="1"/>
    <col min="6151" max="6151" width="4.140625" style="1" customWidth="1"/>
    <col min="6152" max="6152" width="9.140625" style="1"/>
    <col min="6153" max="6153" width="3" style="1" customWidth="1"/>
    <col min="6154" max="6154" width="13.5703125" style="1" customWidth="1"/>
    <col min="6155" max="6155" width="11.85546875" style="1" customWidth="1"/>
    <col min="6156" max="6156" width="9.140625" style="1"/>
    <col min="6157" max="6157" width="7.140625" style="1" customWidth="1"/>
    <col min="6158" max="6158" width="9.140625" style="1"/>
    <col min="6159" max="6161" width="11.5703125" style="1" bestFit="1" customWidth="1"/>
    <col min="6162" max="6400" width="9.140625" style="1"/>
    <col min="6401" max="6401" width="6.7109375" style="1" customWidth="1"/>
    <col min="6402" max="6402" width="9.140625" style="1"/>
    <col min="6403" max="6403" width="17.42578125" style="1" customWidth="1"/>
    <col min="6404" max="6404" width="9.140625" style="1"/>
    <col min="6405" max="6405" width="10.28515625" style="1" customWidth="1"/>
    <col min="6406" max="6406" width="9.140625" style="1"/>
    <col min="6407" max="6407" width="4.140625" style="1" customWidth="1"/>
    <col min="6408" max="6408" width="9.140625" style="1"/>
    <col min="6409" max="6409" width="3" style="1" customWidth="1"/>
    <col min="6410" max="6410" width="13.5703125" style="1" customWidth="1"/>
    <col min="6411" max="6411" width="11.85546875" style="1" customWidth="1"/>
    <col min="6412" max="6412" width="9.140625" style="1"/>
    <col min="6413" max="6413" width="7.140625" style="1" customWidth="1"/>
    <col min="6414" max="6414" width="9.140625" style="1"/>
    <col min="6415" max="6417" width="11.5703125" style="1" bestFit="1" customWidth="1"/>
    <col min="6418" max="6656" width="9.140625" style="1"/>
    <col min="6657" max="6657" width="6.7109375" style="1" customWidth="1"/>
    <col min="6658" max="6658" width="9.140625" style="1"/>
    <col min="6659" max="6659" width="17.42578125" style="1" customWidth="1"/>
    <col min="6660" max="6660" width="9.140625" style="1"/>
    <col min="6661" max="6661" width="10.28515625" style="1" customWidth="1"/>
    <col min="6662" max="6662" width="9.140625" style="1"/>
    <col min="6663" max="6663" width="4.140625" style="1" customWidth="1"/>
    <col min="6664" max="6664" width="9.140625" style="1"/>
    <col min="6665" max="6665" width="3" style="1" customWidth="1"/>
    <col min="6666" max="6666" width="13.5703125" style="1" customWidth="1"/>
    <col min="6667" max="6667" width="11.85546875" style="1" customWidth="1"/>
    <col min="6668" max="6668" width="9.140625" style="1"/>
    <col min="6669" max="6669" width="7.140625" style="1" customWidth="1"/>
    <col min="6670" max="6670" width="9.140625" style="1"/>
    <col min="6671" max="6673" width="11.5703125" style="1" bestFit="1" customWidth="1"/>
    <col min="6674" max="6912" width="9.140625" style="1"/>
    <col min="6913" max="6913" width="6.7109375" style="1" customWidth="1"/>
    <col min="6914" max="6914" width="9.140625" style="1"/>
    <col min="6915" max="6915" width="17.42578125" style="1" customWidth="1"/>
    <col min="6916" max="6916" width="9.140625" style="1"/>
    <col min="6917" max="6917" width="10.28515625" style="1" customWidth="1"/>
    <col min="6918" max="6918" width="9.140625" style="1"/>
    <col min="6919" max="6919" width="4.140625" style="1" customWidth="1"/>
    <col min="6920" max="6920" width="9.140625" style="1"/>
    <col min="6921" max="6921" width="3" style="1" customWidth="1"/>
    <col min="6922" max="6922" width="13.5703125" style="1" customWidth="1"/>
    <col min="6923" max="6923" width="11.85546875" style="1" customWidth="1"/>
    <col min="6924" max="6924" width="9.140625" style="1"/>
    <col min="6925" max="6925" width="7.140625" style="1" customWidth="1"/>
    <col min="6926" max="6926" width="9.140625" style="1"/>
    <col min="6927" max="6929" width="11.5703125" style="1" bestFit="1" customWidth="1"/>
    <col min="6930" max="7168" width="9.140625" style="1"/>
    <col min="7169" max="7169" width="6.7109375" style="1" customWidth="1"/>
    <col min="7170" max="7170" width="9.140625" style="1"/>
    <col min="7171" max="7171" width="17.42578125" style="1" customWidth="1"/>
    <col min="7172" max="7172" width="9.140625" style="1"/>
    <col min="7173" max="7173" width="10.28515625" style="1" customWidth="1"/>
    <col min="7174" max="7174" width="9.140625" style="1"/>
    <col min="7175" max="7175" width="4.140625" style="1" customWidth="1"/>
    <col min="7176" max="7176" width="9.140625" style="1"/>
    <col min="7177" max="7177" width="3" style="1" customWidth="1"/>
    <col min="7178" max="7178" width="13.5703125" style="1" customWidth="1"/>
    <col min="7179" max="7179" width="11.85546875" style="1" customWidth="1"/>
    <col min="7180" max="7180" width="9.140625" style="1"/>
    <col min="7181" max="7181" width="7.140625" style="1" customWidth="1"/>
    <col min="7182" max="7182" width="9.140625" style="1"/>
    <col min="7183" max="7185" width="11.5703125" style="1" bestFit="1" customWidth="1"/>
    <col min="7186" max="7424" width="9.140625" style="1"/>
    <col min="7425" max="7425" width="6.7109375" style="1" customWidth="1"/>
    <col min="7426" max="7426" width="9.140625" style="1"/>
    <col min="7427" max="7427" width="17.42578125" style="1" customWidth="1"/>
    <col min="7428" max="7428" width="9.140625" style="1"/>
    <col min="7429" max="7429" width="10.28515625" style="1" customWidth="1"/>
    <col min="7430" max="7430" width="9.140625" style="1"/>
    <col min="7431" max="7431" width="4.140625" style="1" customWidth="1"/>
    <col min="7432" max="7432" width="9.140625" style="1"/>
    <col min="7433" max="7433" width="3" style="1" customWidth="1"/>
    <col min="7434" max="7434" width="13.5703125" style="1" customWidth="1"/>
    <col min="7435" max="7435" width="11.85546875" style="1" customWidth="1"/>
    <col min="7436" max="7436" width="9.140625" style="1"/>
    <col min="7437" max="7437" width="7.140625" style="1" customWidth="1"/>
    <col min="7438" max="7438" width="9.140625" style="1"/>
    <col min="7439" max="7441" width="11.5703125" style="1" bestFit="1" customWidth="1"/>
    <col min="7442" max="7680" width="9.140625" style="1"/>
    <col min="7681" max="7681" width="6.7109375" style="1" customWidth="1"/>
    <col min="7682" max="7682" width="9.140625" style="1"/>
    <col min="7683" max="7683" width="17.42578125" style="1" customWidth="1"/>
    <col min="7684" max="7684" width="9.140625" style="1"/>
    <col min="7685" max="7685" width="10.28515625" style="1" customWidth="1"/>
    <col min="7686" max="7686" width="9.140625" style="1"/>
    <col min="7687" max="7687" width="4.140625" style="1" customWidth="1"/>
    <col min="7688" max="7688" width="9.140625" style="1"/>
    <col min="7689" max="7689" width="3" style="1" customWidth="1"/>
    <col min="7690" max="7690" width="13.5703125" style="1" customWidth="1"/>
    <col min="7691" max="7691" width="11.85546875" style="1" customWidth="1"/>
    <col min="7692" max="7692" width="9.140625" style="1"/>
    <col min="7693" max="7693" width="7.140625" style="1" customWidth="1"/>
    <col min="7694" max="7694" width="9.140625" style="1"/>
    <col min="7695" max="7697" width="11.5703125" style="1" bestFit="1" customWidth="1"/>
    <col min="7698" max="7936" width="9.140625" style="1"/>
    <col min="7937" max="7937" width="6.7109375" style="1" customWidth="1"/>
    <col min="7938" max="7938" width="9.140625" style="1"/>
    <col min="7939" max="7939" width="17.42578125" style="1" customWidth="1"/>
    <col min="7940" max="7940" width="9.140625" style="1"/>
    <col min="7941" max="7941" width="10.28515625" style="1" customWidth="1"/>
    <col min="7942" max="7942" width="9.140625" style="1"/>
    <col min="7943" max="7943" width="4.140625" style="1" customWidth="1"/>
    <col min="7944" max="7944" width="9.140625" style="1"/>
    <col min="7945" max="7945" width="3" style="1" customWidth="1"/>
    <col min="7946" max="7946" width="13.5703125" style="1" customWidth="1"/>
    <col min="7947" max="7947" width="11.85546875" style="1" customWidth="1"/>
    <col min="7948" max="7948" width="9.140625" style="1"/>
    <col min="7949" max="7949" width="7.140625" style="1" customWidth="1"/>
    <col min="7950" max="7950" width="9.140625" style="1"/>
    <col min="7951" max="7953" width="11.5703125" style="1" bestFit="1" customWidth="1"/>
    <col min="7954" max="8192" width="9.140625" style="1"/>
    <col min="8193" max="8193" width="6.7109375" style="1" customWidth="1"/>
    <col min="8194" max="8194" width="9.140625" style="1"/>
    <col min="8195" max="8195" width="17.42578125" style="1" customWidth="1"/>
    <col min="8196" max="8196" width="9.140625" style="1"/>
    <col min="8197" max="8197" width="10.28515625" style="1" customWidth="1"/>
    <col min="8198" max="8198" width="9.140625" style="1"/>
    <col min="8199" max="8199" width="4.140625" style="1" customWidth="1"/>
    <col min="8200" max="8200" width="9.140625" style="1"/>
    <col min="8201" max="8201" width="3" style="1" customWidth="1"/>
    <col min="8202" max="8202" width="13.5703125" style="1" customWidth="1"/>
    <col min="8203" max="8203" width="11.85546875" style="1" customWidth="1"/>
    <col min="8204" max="8204" width="9.140625" style="1"/>
    <col min="8205" max="8205" width="7.140625" style="1" customWidth="1"/>
    <col min="8206" max="8206" width="9.140625" style="1"/>
    <col min="8207" max="8209" width="11.5703125" style="1" bestFit="1" customWidth="1"/>
    <col min="8210" max="8448" width="9.140625" style="1"/>
    <col min="8449" max="8449" width="6.7109375" style="1" customWidth="1"/>
    <col min="8450" max="8450" width="9.140625" style="1"/>
    <col min="8451" max="8451" width="17.42578125" style="1" customWidth="1"/>
    <col min="8452" max="8452" width="9.140625" style="1"/>
    <col min="8453" max="8453" width="10.28515625" style="1" customWidth="1"/>
    <col min="8454" max="8454" width="9.140625" style="1"/>
    <col min="8455" max="8455" width="4.140625" style="1" customWidth="1"/>
    <col min="8456" max="8456" width="9.140625" style="1"/>
    <col min="8457" max="8457" width="3" style="1" customWidth="1"/>
    <col min="8458" max="8458" width="13.5703125" style="1" customWidth="1"/>
    <col min="8459" max="8459" width="11.85546875" style="1" customWidth="1"/>
    <col min="8460" max="8460" width="9.140625" style="1"/>
    <col min="8461" max="8461" width="7.140625" style="1" customWidth="1"/>
    <col min="8462" max="8462" width="9.140625" style="1"/>
    <col min="8463" max="8465" width="11.5703125" style="1" bestFit="1" customWidth="1"/>
    <col min="8466" max="8704" width="9.140625" style="1"/>
    <col min="8705" max="8705" width="6.7109375" style="1" customWidth="1"/>
    <col min="8706" max="8706" width="9.140625" style="1"/>
    <col min="8707" max="8707" width="17.42578125" style="1" customWidth="1"/>
    <col min="8708" max="8708" width="9.140625" style="1"/>
    <col min="8709" max="8709" width="10.28515625" style="1" customWidth="1"/>
    <col min="8710" max="8710" width="9.140625" style="1"/>
    <col min="8711" max="8711" width="4.140625" style="1" customWidth="1"/>
    <col min="8712" max="8712" width="9.140625" style="1"/>
    <col min="8713" max="8713" width="3" style="1" customWidth="1"/>
    <col min="8714" max="8714" width="13.5703125" style="1" customWidth="1"/>
    <col min="8715" max="8715" width="11.85546875" style="1" customWidth="1"/>
    <col min="8716" max="8716" width="9.140625" style="1"/>
    <col min="8717" max="8717" width="7.140625" style="1" customWidth="1"/>
    <col min="8718" max="8718" width="9.140625" style="1"/>
    <col min="8719" max="8721" width="11.5703125" style="1" bestFit="1" customWidth="1"/>
    <col min="8722" max="8960" width="9.140625" style="1"/>
    <col min="8961" max="8961" width="6.7109375" style="1" customWidth="1"/>
    <col min="8962" max="8962" width="9.140625" style="1"/>
    <col min="8963" max="8963" width="17.42578125" style="1" customWidth="1"/>
    <col min="8964" max="8964" width="9.140625" style="1"/>
    <col min="8965" max="8965" width="10.28515625" style="1" customWidth="1"/>
    <col min="8966" max="8966" width="9.140625" style="1"/>
    <col min="8967" max="8967" width="4.140625" style="1" customWidth="1"/>
    <col min="8968" max="8968" width="9.140625" style="1"/>
    <col min="8969" max="8969" width="3" style="1" customWidth="1"/>
    <col min="8970" max="8970" width="13.5703125" style="1" customWidth="1"/>
    <col min="8971" max="8971" width="11.85546875" style="1" customWidth="1"/>
    <col min="8972" max="8972" width="9.140625" style="1"/>
    <col min="8973" max="8973" width="7.140625" style="1" customWidth="1"/>
    <col min="8974" max="8974" width="9.140625" style="1"/>
    <col min="8975" max="8977" width="11.5703125" style="1" bestFit="1" customWidth="1"/>
    <col min="8978" max="9216" width="9.140625" style="1"/>
    <col min="9217" max="9217" width="6.7109375" style="1" customWidth="1"/>
    <col min="9218" max="9218" width="9.140625" style="1"/>
    <col min="9219" max="9219" width="17.42578125" style="1" customWidth="1"/>
    <col min="9220" max="9220" width="9.140625" style="1"/>
    <col min="9221" max="9221" width="10.28515625" style="1" customWidth="1"/>
    <col min="9222" max="9222" width="9.140625" style="1"/>
    <col min="9223" max="9223" width="4.140625" style="1" customWidth="1"/>
    <col min="9224" max="9224" width="9.140625" style="1"/>
    <col min="9225" max="9225" width="3" style="1" customWidth="1"/>
    <col min="9226" max="9226" width="13.5703125" style="1" customWidth="1"/>
    <col min="9227" max="9227" width="11.85546875" style="1" customWidth="1"/>
    <col min="9228" max="9228" width="9.140625" style="1"/>
    <col min="9229" max="9229" width="7.140625" style="1" customWidth="1"/>
    <col min="9230" max="9230" width="9.140625" style="1"/>
    <col min="9231" max="9233" width="11.5703125" style="1" bestFit="1" customWidth="1"/>
    <col min="9234" max="9472" width="9.140625" style="1"/>
    <col min="9473" max="9473" width="6.7109375" style="1" customWidth="1"/>
    <col min="9474" max="9474" width="9.140625" style="1"/>
    <col min="9475" max="9475" width="17.42578125" style="1" customWidth="1"/>
    <col min="9476" max="9476" width="9.140625" style="1"/>
    <col min="9477" max="9477" width="10.28515625" style="1" customWidth="1"/>
    <col min="9478" max="9478" width="9.140625" style="1"/>
    <col min="9479" max="9479" width="4.140625" style="1" customWidth="1"/>
    <col min="9480" max="9480" width="9.140625" style="1"/>
    <col min="9481" max="9481" width="3" style="1" customWidth="1"/>
    <col min="9482" max="9482" width="13.5703125" style="1" customWidth="1"/>
    <col min="9483" max="9483" width="11.85546875" style="1" customWidth="1"/>
    <col min="9484" max="9484" width="9.140625" style="1"/>
    <col min="9485" max="9485" width="7.140625" style="1" customWidth="1"/>
    <col min="9486" max="9486" width="9.140625" style="1"/>
    <col min="9487" max="9489" width="11.5703125" style="1" bestFit="1" customWidth="1"/>
    <col min="9490" max="9728" width="9.140625" style="1"/>
    <col min="9729" max="9729" width="6.7109375" style="1" customWidth="1"/>
    <col min="9730" max="9730" width="9.140625" style="1"/>
    <col min="9731" max="9731" width="17.42578125" style="1" customWidth="1"/>
    <col min="9732" max="9732" width="9.140625" style="1"/>
    <col min="9733" max="9733" width="10.28515625" style="1" customWidth="1"/>
    <col min="9734" max="9734" width="9.140625" style="1"/>
    <col min="9735" max="9735" width="4.140625" style="1" customWidth="1"/>
    <col min="9736" max="9736" width="9.140625" style="1"/>
    <col min="9737" max="9737" width="3" style="1" customWidth="1"/>
    <col min="9738" max="9738" width="13.5703125" style="1" customWidth="1"/>
    <col min="9739" max="9739" width="11.85546875" style="1" customWidth="1"/>
    <col min="9740" max="9740" width="9.140625" style="1"/>
    <col min="9741" max="9741" width="7.140625" style="1" customWidth="1"/>
    <col min="9742" max="9742" width="9.140625" style="1"/>
    <col min="9743" max="9745" width="11.5703125" style="1" bestFit="1" customWidth="1"/>
    <col min="9746" max="9984" width="9.140625" style="1"/>
    <col min="9985" max="9985" width="6.7109375" style="1" customWidth="1"/>
    <col min="9986" max="9986" width="9.140625" style="1"/>
    <col min="9987" max="9987" width="17.42578125" style="1" customWidth="1"/>
    <col min="9988" max="9988" width="9.140625" style="1"/>
    <col min="9989" max="9989" width="10.28515625" style="1" customWidth="1"/>
    <col min="9990" max="9990" width="9.140625" style="1"/>
    <col min="9991" max="9991" width="4.140625" style="1" customWidth="1"/>
    <col min="9992" max="9992" width="9.140625" style="1"/>
    <col min="9993" max="9993" width="3" style="1" customWidth="1"/>
    <col min="9994" max="9994" width="13.5703125" style="1" customWidth="1"/>
    <col min="9995" max="9995" width="11.85546875" style="1" customWidth="1"/>
    <col min="9996" max="9996" width="9.140625" style="1"/>
    <col min="9997" max="9997" width="7.140625" style="1" customWidth="1"/>
    <col min="9998" max="9998" width="9.140625" style="1"/>
    <col min="9999" max="10001" width="11.5703125" style="1" bestFit="1" customWidth="1"/>
    <col min="10002" max="10240" width="9.140625" style="1"/>
    <col min="10241" max="10241" width="6.7109375" style="1" customWidth="1"/>
    <col min="10242" max="10242" width="9.140625" style="1"/>
    <col min="10243" max="10243" width="17.42578125" style="1" customWidth="1"/>
    <col min="10244" max="10244" width="9.140625" style="1"/>
    <col min="10245" max="10245" width="10.28515625" style="1" customWidth="1"/>
    <col min="10246" max="10246" width="9.140625" style="1"/>
    <col min="10247" max="10247" width="4.140625" style="1" customWidth="1"/>
    <col min="10248" max="10248" width="9.140625" style="1"/>
    <col min="10249" max="10249" width="3" style="1" customWidth="1"/>
    <col min="10250" max="10250" width="13.5703125" style="1" customWidth="1"/>
    <col min="10251" max="10251" width="11.85546875" style="1" customWidth="1"/>
    <col min="10252" max="10252" width="9.140625" style="1"/>
    <col min="10253" max="10253" width="7.140625" style="1" customWidth="1"/>
    <col min="10254" max="10254" width="9.140625" style="1"/>
    <col min="10255" max="10257" width="11.5703125" style="1" bestFit="1" customWidth="1"/>
    <col min="10258" max="10496" width="9.140625" style="1"/>
    <col min="10497" max="10497" width="6.7109375" style="1" customWidth="1"/>
    <col min="10498" max="10498" width="9.140625" style="1"/>
    <col min="10499" max="10499" width="17.42578125" style="1" customWidth="1"/>
    <col min="10500" max="10500" width="9.140625" style="1"/>
    <col min="10501" max="10501" width="10.28515625" style="1" customWidth="1"/>
    <col min="10502" max="10502" width="9.140625" style="1"/>
    <col min="10503" max="10503" width="4.140625" style="1" customWidth="1"/>
    <col min="10504" max="10504" width="9.140625" style="1"/>
    <col min="10505" max="10505" width="3" style="1" customWidth="1"/>
    <col min="10506" max="10506" width="13.5703125" style="1" customWidth="1"/>
    <col min="10507" max="10507" width="11.85546875" style="1" customWidth="1"/>
    <col min="10508" max="10508" width="9.140625" style="1"/>
    <col min="10509" max="10509" width="7.140625" style="1" customWidth="1"/>
    <col min="10510" max="10510" width="9.140625" style="1"/>
    <col min="10511" max="10513" width="11.5703125" style="1" bestFit="1" customWidth="1"/>
    <col min="10514" max="10752" width="9.140625" style="1"/>
    <col min="10753" max="10753" width="6.7109375" style="1" customWidth="1"/>
    <col min="10754" max="10754" width="9.140625" style="1"/>
    <col min="10755" max="10755" width="17.42578125" style="1" customWidth="1"/>
    <col min="10756" max="10756" width="9.140625" style="1"/>
    <col min="10757" max="10757" width="10.28515625" style="1" customWidth="1"/>
    <col min="10758" max="10758" width="9.140625" style="1"/>
    <col min="10759" max="10759" width="4.140625" style="1" customWidth="1"/>
    <col min="10760" max="10760" width="9.140625" style="1"/>
    <col min="10761" max="10761" width="3" style="1" customWidth="1"/>
    <col min="10762" max="10762" width="13.5703125" style="1" customWidth="1"/>
    <col min="10763" max="10763" width="11.85546875" style="1" customWidth="1"/>
    <col min="10764" max="10764" width="9.140625" style="1"/>
    <col min="10765" max="10765" width="7.140625" style="1" customWidth="1"/>
    <col min="10766" max="10766" width="9.140625" style="1"/>
    <col min="10767" max="10769" width="11.5703125" style="1" bestFit="1" customWidth="1"/>
    <col min="10770" max="11008" width="9.140625" style="1"/>
    <col min="11009" max="11009" width="6.7109375" style="1" customWidth="1"/>
    <col min="11010" max="11010" width="9.140625" style="1"/>
    <col min="11011" max="11011" width="17.42578125" style="1" customWidth="1"/>
    <col min="11012" max="11012" width="9.140625" style="1"/>
    <col min="11013" max="11013" width="10.28515625" style="1" customWidth="1"/>
    <col min="11014" max="11014" width="9.140625" style="1"/>
    <col min="11015" max="11015" width="4.140625" style="1" customWidth="1"/>
    <col min="11016" max="11016" width="9.140625" style="1"/>
    <col min="11017" max="11017" width="3" style="1" customWidth="1"/>
    <col min="11018" max="11018" width="13.5703125" style="1" customWidth="1"/>
    <col min="11019" max="11019" width="11.85546875" style="1" customWidth="1"/>
    <col min="11020" max="11020" width="9.140625" style="1"/>
    <col min="11021" max="11021" width="7.140625" style="1" customWidth="1"/>
    <col min="11022" max="11022" width="9.140625" style="1"/>
    <col min="11023" max="11025" width="11.5703125" style="1" bestFit="1" customWidth="1"/>
    <col min="11026" max="11264" width="9.140625" style="1"/>
    <col min="11265" max="11265" width="6.7109375" style="1" customWidth="1"/>
    <col min="11266" max="11266" width="9.140625" style="1"/>
    <col min="11267" max="11267" width="17.42578125" style="1" customWidth="1"/>
    <col min="11268" max="11268" width="9.140625" style="1"/>
    <col min="11269" max="11269" width="10.28515625" style="1" customWidth="1"/>
    <col min="11270" max="11270" width="9.140625" style="1"/>
    <col min="11271" max="11271" width="4.140625" style="1" customWidth="1"/>
    <col min="11272" max="11272" width="9.140625" style="1"/>
    <col min="11273" max="11273" width="3" style="1" customWidth="1"/>
    <col min="11274" max="11274" width="13.5703125" style="1" customWidth="1"/>
    <col min="11275" max="11275" width="11.85546875" style="1" customWidth="1"/>
    <col min="11276" max="11276" width="9.140625" style="1"/>
    <col min="11277" max="11277" width="7.140625" style="1" customWidth="1"/>
    <col min="11278" max="11278" width="9.140625" style="1"/>
    <col min="11279" max="11281" width="11.5703125" style="1" bestFit="1" customWidth="1"/>
    <col min="11282" max="11520" width="9.140625" style="1"/>
    <col min="11521" max="11521" width="6.7109375" style="1" customWidth="1"/>
    <col min="11522" max="11522" width="9.140625" style="1"/>
    <col min="11523" max="11523" width="17.42578125" style="1" customWidth="1"/>
    <col min="11524" max="11524" width="9.140625" style="1"/>
    <col min="11525" max="11525" width="10.28515625" style="1" customWidth="1"/>
    <col min="11526" max="11526" width="9.140625" style="1"/>
    <col min="11527" max="11527" width="4.140625" style="1" customWidth="1"/>
    <col min="11528" max="11528" width="9.140625" style="1"/>
    <col min="11529" max="11529" width="3" style="1" customWidth="1"/>
    <col min="11530" max="11530" width="13.5703125" style="1" customWidth="1"/>
    <col min="11531" max="11531" width="11.85546875" style="1" customWidth="1"/>
    <col min="11532" max="11532" width="9.140625" style="1"/>
    <col min="11533" max="11533" width="7.140625" style="1" customWidth="1"/>
    <col min="11534" max="11534" width="9.140625" style="1"/>
    <col min="11535" max="11537" width="11.5703125" style="1" bestFit="1" customWidth="1"/>
    <col min="11538" max="11776" width="9.140625" style="1"/>
    <col min="11777" max="11777" width="6.7109375" style="1" customWidth="1"/>
    <col min="11778" max="11778" width="9.140625" style="1"/>
    <col min="11779" max="11779" width="17.42578125" style="1" customWidth="1"/>
    <col min="11780" max="11780" width="9.140625" style="1"/>
    <col min="11781" max="11781" width="10.28515625" style="1" customWidth="1"/>
    <col min="11782" max="11782" width="9.140625" style="1"/>
    <col min="11783" max="11783" width="4.140625" style="1" customWidth="1"/>
    <col min="11784" max="11784" width="9.140625" style="1"/>
    <col min="11785" max="11785" width="3" style="1" customWidth="1"/>
    <col min="11786" max="11786" width="13.5703125" style="1" customWidth="1"/>
    <col min="11787" max="11787" width="11.85546875" style="1" customWidth="1"/>
    <col min="11788" max="11788" width="9.140625" style="1"/>
    <col min="11789" max="11789" width="7.140625" style="1" customWidth="1"/>
    <col min="11790" max="11790" width="9.140625" style="1"/>
    <col min="11791" max="11793" width="11.5703125" style="1" bestFit="1" customWidth="1"/>
    <col min="11794" max="12032" width="9.140625" style="1"/>
    <col min="12033" max="12033" width="6.7109375" style="1" customWidth="1"/>
    <col min="12034" max="12034" width="9.140625" style="1"/>
    <col min="12035" max="12035" width="17.42578125" style="1" customWidth="1"/>
    <col min="12036" max="12036" width="9.140625" style="1"/>
    <col min="12037" max="12037" width="10.28515625" style="1" customWidth="1"/>
    <col min="12038" max="12038" width="9.140625" style="1"/>
    <col min="12039" max="12039" width="4.140625" style="1" customWidth="1"/>
    <col min="12040" max="12040" width="9.140625" style="1"/>
    <col min="12041" max="12041" width="3" style="1" customWidth="1"/>
    <col min="12042" max="12042" width="13.5703125" style="1" customWidth="1"/>
    <col min="12043" max="12043" width="11.85546875" style="1" customWidth="1"/>
    <col min="12044" max="12044" width="9.140625" style="1"/>
    <col min="12045" max="12045" width="7.140625" style="1" customWidth="1"/>
    <col min="12046" max="12046" width="9.140625" style="1"/>
    <col min="12047" max="12049" width="11.5703125" style="1" bestFit="1" customWidth="1"/>
    <col min="12050" max="12288" width="9.140625" style="1"/>
    <col min="12289" max="12289" width="6.7109375" style="1" customWidth="1"/>
    <col min="12290" max="12290" width="9.140625" style="1"/>
    <col min="12291" max="12291" width="17.42578125" style="1" customWidth="1"/>
    <col min="12292" max="12292" width="9.140625" style="1"/>
    <col min="12293" max="12293" width="10.28515625" style="1" customWidth="1"/>
    <col min="12294" max="12294" width="9.140625" style="1"/>
    <col min="12295" max="12295" width="4.140625" style="1" customWidth="1"/>
    <col min="12296" max="12296" width="9.140625" style="1"/>
    <col min="12297" max="12297" width="3" style="1" customWidth="1"/>
    <col min="12298" max="12298" width="13.5703125" style="1" customWidth="1"/>
    <col min="12299" max="12299" width="11.85546875" style="1" customWidth="1"/>
    <col min="12300" max="12300" width="9.140625" style="1"/>
    <col min="12301" max="12301" width="7.140625" style="1" customWidth="1"/>
    <col min="12302" max="12302" width="9.140625" style="1"/>
    <col min="12303" max="12305" width="11.5703125" style="1" bestFit="1" customWidth="1"/>
    <col min="12306" max="12544" width="9.140625" style="1"/>
    <col min="12545" max="12545" width="6.7109375" style="1" customWidth="1"/>
    <col min="12546" max="12546" width="9.140625" style="1"/>
    <col min="12547" max="12547" width="17.42578125" style="1" customWidth="1"/>
    <col min="12548" max="12548" width="9.140625" style="1"/>
    <col min="12549" max="12549" width="10.28515625" style="1" customWidth="1"/>
    <col min="12550" max="12550" width="9.140625" style="1"/>
    <col min="12551" max="12551" width="4.140625" style="1" customWidth="1"/>
    <col min="12552" max="12552" width="9.140625" style="1"/>
    <col min="12553" max="12553" width="3" style="1" customWidth="1"/>
    <col min="12554" max="12554" width="13.5703125" style="1" customWidth="1"/>
    <col min="12555" max="12555" width="11.85546875" style="1" customWidth="1"/>
    <col min="12556" max="12556" width="9.140625" style="1"/>
    <col min="12557" max="12557" width="7.140625" style="1" customWidth="1"/>
    <col min="12558" max="12558" width="9.140625" style="1"/>
    <col min="12559" max="12561" width="11.5703125" style="1" bestFit="1" customWidth="1"/>
    <col min="12562" max="12800" width="9.140625" style="1"/>
    <col min="12801" max="12801" width="6.7109375" style="1" customWidth="1"/>
    <col min="12802" max="12802" width="9.140625" style="1"/>
    <col min="12803" max="12803" width="17.42578125" style="1" customWidth="1"/>
    <col min="12804" max="12804" width="9.140625" style="1"/>
    <col min="12805" max="12805" width="10.28515625" style="1" customWidth="1"/>
    <col min="12806" max="12806" width="9.140625" style="1"/>
    <col min="12807" max="12807" width="4.140625" style="1" customWidth="1"/>
    <col min="12808" max="12808" width="9.140625" style="1"/>
    <col min="12809" max="12809" width="3" style="1" customWidth="1"/>
    <col min="12810" max="12810" width="13.5703125" style="1" customWidth="1"/>
    <col min="12811" max="12811" width="11.85546875" style="1" customWidth="1"/>
    <col min="12812" max="12812" width="9.140625" style="1"/>
    <col min="12813" max="12813" width="7.140625" style="1" customWidth="1"/>
    <col min="12814" max="12814" width="9.140625" style="1"/>
    <col min="12815" max="12817" width="11.5703125" style="1" bestFit="1" customWidth="1"/>
    <col min="12818" max="13056" width="9.140625" style="1"/>
    <col min="13057" max="13057" width="6.7109375" style="1" customWidth="1"/>
    <col min="13058" max="13058" width="9.140625" style="1"/>
    <col min="13059" max="13059" width="17.42578125" style="1" customWidth="1"/>
    <col min="13060" max="13060" width="9.140625" style="1"/>
    <col min="13061" max="13061" width="10.28515625" style="1" customWidth="1"/>
    <col min="13062" max="13062" width="9.140625" style="1"/>
    <col min="13063" max="13063" width="4.140625" style="1" customWidth="1"/>
    <col min="13064" max="13064" width="9.140625" style="1"/>
    <col min="13065" max="13065" width="3" style="1" customWidth="1"/>
    <col min="13066" max="13066" width="13.5703125" style="1" customWidth="1"/>
    <col min="13067" max="13067" width="11.85546875" style="1" customWidth="1"/>
    <col min="13068" max="13068" width="9.140625" style="1"/>
    <col min="13069" max="13069" width="7.140625" style="1" customWidth="1"/>
    <col min="13070" max="13070" width="9.140625" style="1"/>
    <col min="13071" max="13073" width="11.5703125" style="1" bestFit="1" customWidth="1"/>
    <col min="13074" max="13312" width="9.140625" style="1"/>
    <col min="13313" max="13313" width="6.7109375" style="1" customWidth="1"/>
    <col min="13314" max="13314" width="9.140625" style="1"/>
    <col min="13315" max="13315" width="17.42578125" style="1" customWidth="1"/>
    <col min="13316" max="13316" width="9.140625" style="1"/>
    <col min="13317" max="13317" width="10.28515625" style="1" customWidth="1"/>
    <col min="13318" max="13318" width="9.140625" style="1"/>
    <col min="13319" max="13319" width="4.140625" style="1" customWidth="1"/>
    <col min="13320" max="13320" width="9.140625" style="1"/>
    <col min="13321" max="13321" width="3" style="1" customWidth="1"/>
    <col min="13322" max="13322" width="13.5703125" style="1" customWidth="1"/>
    <col min="13323" max="13323" width="11.85546875" style="1" customWidth="1"/>
    <col min="13324" max="13324" width="9.140625" style="1"/>
    <col min="13325" max="13325" width="7.140625" style="1" customWidth="1"/>
    <col min="13326" max="13326" width="9.140625" style="1"/>
    <col min="13327" max="13329" width="11.5703125" style="1" bestFit="1" customWidth="1"/>
    <col min="13330" max="13568" width="9.140625" style="1"/>
    <col min="13569" max="13569" width="6.7109375" style="1" customWidth="1"/>
    <col min="13570" max="13570" width="9.140625" style="1"/>
    <col min="13571" max="13571" width="17.42578125" style="1" customWidth="1"/>
    <col min="13572" max="13572" width="9.140625" style="1"/>
    <col min="13573" max="13573" width="10.28515625" style="1" customWidth="1"/>
    <col min="13574" max="13574" width="9.140625" style="1"/>
    <col min="13575" max="13575" width="4.140625" style="1" customWidth="1"/>
    <col min="13576" max="13576" width="9.140625" style="1"/>
    <col min="13577" max="13577" width="3" style="1" customWidth="1"/>
    <col min="13578" max="13578" width="13.5703125" style="1" customWidth="1"/>
    <col min="13579" max="13579" width="11.85546875" style="1" customWidth="1"/>
    <col min="13580" max="13580" width="9.140625" style="1"/>
    <col min="13581" max="13581" width="7.140625" style="1" customWidth="1"/>
    <col min="13582" max="13582" width="9.140625" style="1"/>
    <col min="13583" max="13585" width="11.5703125" style="1" bestFit="1" customWidth="1"/>
    <col min="13586" max="13824" width="9.140625" style="1"/>
    <col min="13825" max="13825" width="6.7109375" style="1" customWidth="1"/>
    <col min="13826" max="13826" width="9.140625" style="1"/>
    <col min="13827" max="13827" width="17.42578125" style="1" customWidth="1"/>
    <col min="13828" max="13828" width="9.140625" style="1"/>
    <col min="13829" max="13829" width="10.28515625" style="1" customWidth="1"/>
    <col min="13830" max="13830" width="9.140625" style="1"/>
    <col min="13831" max="13831" width="4.140625" style="1" customWidth="1"/>
    <col min="13832" max="13832" width="9.140625" style="1"/>
    <col min="13833" max="13833" width="3" style="1" customWidth="1"/>
    <col min="13834" max="13834" width="13.5703125" style="1" customWidth="1"/>
    <col min="13835" max="13835" width="11.85546875" style="1" customWidth="1"/>
    <col min="13836" max="13836" width="9.140625" style="1"/>
    <col min="13837" max="13837" width="7.140625" style="1" customWidth="1"/>
    <col min="13838" max="13838" width="9.140625" style="1"/>
    <col min="13839" max="13841" width="11.5703125" style="1" bestFit="1" customWidth="1"/>
    <col min="13842" max="14080" width="9.140625" style="1"/>
    <col min="14081" max="14081" width="6.7109375" style="1" customWidth="1"/>
    <col min="14082" max="14082" width="9.140625" style="1"/>
    <col min="14083" max="14083" width="17.42578125" style="1" customWidth="1"/>
    <col min="14084" max="14084" width="9.140625" style="1"/>
    <col min="14085" max="14085" width="10.28515625" style="1" customWidth="1"/>
    <col min="14086" max="14086" width="9.140625" style="1"/>
    <col min="14087" max="14087" width="4.140625" style="1" customWidth="1"/>
    <col min="14088" max="14088" width="9.140625" style="1"/>
    <col min="14089" max="14089" width="3" style="1" customWidth="1"/>
    <col min="14090" max="14090" width="13.5703125" style="1" customWidth="1"/>
    <col min="14091" max="14091" width="11.85546875" style="1" customWidth="1"/>
    <col min="14092" max="14092" width="9.140625" style="1"/>
    <col min="14093" max="14093" width="7.140625" style="1" customWidth="1"/>
    <col min="14094" max="14094" width="9.140625" style="1"/>
    <col min="14095" max="14097" width="11.5703125" style="1" bestFit="1" customWidth="1"/>
    <col min="14098" max="14336" width="9.140625" style="1"/>
    <col min="14337" max="14337" width="6.7109375" style="1" customWidth="1"/>
    <col min="14338" max="14338" width="9.140625" style="1"/>
    <col min="14339" max="14339" width="17.42578125" style="1" customWidth="1"/>
    <col min="14340" max="14340" width="9.140625" style="1"/>
    <col min="14341" max="14341" width="10.28515625" style="1" customWidth="1"/>
    <col min="14342" max="14342" width="9.140625" style="1"/>
    <col min="14343" max="14343" width="4.140625" style="1" customWidth="1"/>
    <col min="14344" max="14344" width="9.140625" style="1"/>
    <col min="14345" max="14345" width="3" style="1" customWidth="1"/>
    <col min="14346" max="14346" width="13.5703125" style="1" customWidth="1"/>
    <col min="14347" max="14347" width="11.85546875" style="1" customWidth="1"/>
    <col min="14348" max="14348" width="9.140625" style="1"/>
    <col min="14349" max="14349" width="7.140625" style="1" customWidth="1"/>
    <col min="14350" max="14350" width="9.140625" style="1"/>
    <col min="14351" max="14353" width="11.5703125" style="1" bestFit="1" customWidth="1"/>
    <col min="14354" max="14592" width="9.140625" style="1"/>
    <col min="14593" max="14593" width="6.7109375" style="1" customWidth="1"/>
    <col min="14594" max="14594" width="9.140625" style="1"/>
    <col min="14595" max="14595" width="17.42578125" style="1" customWidth="1"/>
    <col min="14596" max="14596" width="9.140625" style="1"/>
    <col min="14597" max="14597" width="10.28515625" style="1" customWidth="1"/>
    <col min="14598" max="14598" width="9.140625" style="1"/>
    <col min="14599" max="14599" width="4.140625" style="1" customWidth="1"/>
    <col min="14600" max="14600" width="9.140625" style="1"/>
    <col min="14601" max="14601" width="3" style="1" customWidth="1"/>
    <col min="14602" max="14602" width="13.5703125" style="1" customWidth="1"/>
    <col min="14603" max="14603" width="11.85546875" style="1" customWidth="1"/>
    <col min="14604" max="14604" width="9.140625" style="1"/>
    <col min="14605" max="14605" width="7.140625" style="1" customWidth="1"/>
    <col min="14606" max="14606" width="9.140625" style="1"/>
    <col min="14607" max="14609" width="11.5703125" style="1" bestFit="1" customWidth="1"/>
    <col min="14610" max="14848" width="9.140625" style="1"/>
    <col min="14849" max="14849" width="6.7109375" style="1" customWidth="1"/>
    <col min="14850" max="14850" width="9.140625" style="1"/>
    <col min="14851" max="14851" width="17.42578125" style="1" customWidth="1"/>
    <col min="14852" max="14852" width="9.140625" style="1"/>
    <col min="14853" max="14853" width="10.28515625" style="1" customWidth="1"/>
    <col min="14854" max="14854" width="9.140625" style="1"/>
    <col min="14855" max="14855" width="4.140625" style="1" customWidth="1"/>
    <col min="14856" max="14856" width="9.140625" style="1"/>
    <col min="14857" max="14857" width="3" style="1" customWidth="1"/>
    <col min="14858" max="14858" width="13.5703125" style="1" customWidth="1"/>
    <col min="14859" max="14859" width="11.85546875" style="1" customWidth="1"/>
    <col min="14860" max="14860" width="9.140625" style="1"/>
    <col min="14861" max="14861" width="7.140625" style="1" customWidth="1"/>
    <col min="14862" max="14862" width="9.140625" style="1"/>
    <col min="14863" max="14865" width="11.5703125" style="1" bestFit="1" customWidth="1"/>
    <col min="14866" max="15104" width="9.140625" style="1"/>
    <col min="15105" max="15105" width="6.7109375" style="1" customWidth="1"/>
    <col min="15106" max="15106" width="9.140625" style="1"/>
    <col min="15107" max="15107" width="17.42578125" style="1" customWidth="1"/>
    <col min="15108" max="15108" width="9.140625" style="1"/>
    <col min="15109" max="15109" width="10.28515625" style="1" customWidth="1"/>
    <col min="15110" max="15110" width="9.140625" style="1"/>
    <col min="15111" max="15111" width="4.140625" style="1" customWidth="1"/>
    <col min="15112" max="15112" width="9.140625" style="1"/>
    <col min="15113" max="15113" width="3" style="1" customWidth="1"/>
    <col min="15114" max="15114" width="13.5703125" style="1" customWidth="1"/>
    <col min="15115" max="15115" width="11.85546875" style="1" customWidth="1"/>
    <col min="15116" max="15116" width="9.140625" style="1"/>
    <col min="15117" max="15117" width="7.140625" style="1" customWidth="1"/>
    <col min="15118" max="15118" width="9.140625" style="1"/>
    <col min="15119" max="15121" width="11.5703125" style="1" bestFit="1" customWidth="1"/>
    <col min="15122" max="15360" width="9.140625" style="1"/>
    <col min="15361" max="15361" width="6.7109375" style="1" customWidth="1"/>
    <col min="15362" max="15362" width="9.140625" style="1"/>
    <col min="15363" max="15363" width="17.42578125" style="1" customWidth="1"/>
    <col min="15364" max="15364" width="9.140625" style="1"/>
    <col min="15365" max="15365" width="10.28515625" style="1" customWidth="1"/>
    <col min="15366" max="15366" width="9.140625" style="1"/>
    <col min="15367" max="15367" width="4.140625" style="1" customWidth="1"/>
    <col min="15368" max="15368" width="9.140625" style="1"/>
    <col min="15369" max="15369" width="3" style="1" customWidth="1"/>
    <col min="15370" max="15370" width="13.5703125" style="1" customWidth="1"/>
    <col min="15371" max="15371" width="11.85546875" style="1" customWidth="1"/>
    <col min="15372" max="15372" width="9.140625" style="1"/>
    <col min="15373" max="15373" width="7.140625" style="1" customWidth="1"/>
    <col min="15374" max="15374" width="9.140625" style="1"/>
    <col min="15375" max="15377" width="11.5703125" style="1" bestFit="1" customWidth="1"/>
    <col min="15378" max="15616" width="9.140625" style="1"/>
    <col min="15617" max="15617" width="6.7109375" style="1" customWidth="1"/>
    <col min="15618" max="15618" width="9.140625" style="1"/>
    <col min="15619" max="15619" width="17.42578125" style="1" customWidth="1"/>
    <col min="15620" max="15620" width="9.140625" style="1"/>
    <col min="15621" max="15621" width="10.28515625" style="1" customWidth="1"/>
    <col min="15622" max="15622" width="9.140625" style="1"/>
    <col min="15623" max="15623" width="4.140625" style="1" customWidth="1"/>
    <col min="15624" max="15624" width="9.140625" style="1"/>
    <col min="15625" max="15625" width="3" style="1" customWidth="1"/>
    <col min="15626" max="15626" width="13.5703125" style="1" customWidth="1"/>
    <col min="15627" max="15627" width="11.85546875" style="1" customWidth="1"/>
    <col min="15628" max="15628" width="9.140625" style="1"/>
    <col min="15629" max="15629" width="7.140625" style="1" customWidth="1"/>
    <col min="15630" max="15630" width="9.140625" style="1"/>
    <col min="15631" max="15633" width="11.5703125" style="1" bestFit="1" customWidth="1"/>
    <col min="15634" max="15872" width="9.140625" style="1"/>
    <col min="15873" max="15873" width="6.7109375" style="1" customWidth="1"/>
    <col min="15874" max="15874" width="9.140625" style="1"/>
    <col min="15875" max="15875" width="17.42578125" style="1" customWidth="1"/>
    <col min="15876" max="15876" width="9.140625" style="1"/>
    <col min="15877" max="15877" width="10.28515625" style="1" customWidth="1"/>
    <col min="15878" max="15878" width="9.140625" style="1"/>
    <col min="15879" max="15879" width="4.140625" style="1" customWidth="1"/>
    <col min="15880" max="15880" width="9.140625" style="1"/>
    <col min="15881" max="15881" width="3" style="1" customWidth="1"/>
    <col min="15882" max="15882" width="13.5703125" style="1" customWidth="1"/>
    <col min="15883" max="15883" width="11.85546875" style="1" customWidth="1"/>
    <col min="15884" max="15884" width="9.140625" style="1"/>
    <col min="15885" max="15885" width="7.140625" style="1" customWidth="1"/>
    <col min="15886" max="15886" width="9.140625" style="1"/>
    <col min="15887" max="15889" width="11.5703125" style="1" bestFit="1" customWidth="1"/>
    <col min="15890" max="16128" width="9.140625" style="1"/>
    <col min="16129" max="16129" width="6.7109375" style="1" customWidth="1"/>
    <col min="16130" max="16130" width="9.140625" style="1"/>
    <col min="16131" max="16131" width="17.42578125" style="1" customWidth="1"/>
    <col min="16132" max="16132" width="9.140625" style="1"/>
    <col min="16133" max="16133" width="10.28515625" style="1" customWidth="1"/>
    <col min="16134" max="16134" width="9.140625" style="1"/>
    <col min="16135" max="16135" width="4.140625" style="1" customWidth="1"/>
    <col min="16136" max="16136" width="9.140625" style="1"/>
    <col min="16137" max="16137" width="3" style="1" customWidth="1"/>
    <col min="16138" max="16138" width="13.5703125" style="1" customWidth="1"/>
    <col min="16139" max="16139" width="11.85546875" style="1" customWidth="1"/>
    <col min="16140" max="16140" width="9.140625" style="1"/>
    <col min="16141" max="16141" width="7.140625" style="1" customWidth="1"/>
    <col min="16142" max="16142" width="9.140625" style="1"/>
    <col min="16143" max="16145" width="11.5703125" style="1" bestFit="1" customWidth="1"/>
    <col min="16146" max="16384" width="9.140625" style="1"/>
  </cols>
  <sheetData>
    <row r="2" spans="1:15" ht="12.75" customHeight="1">
      <c r="A2" s="229" t="s">
        <v>54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5" ht="13.5" customHeight="1" thickBot="1">
      <c r="A3" s="230" t="s">
        <v>55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</row>
    <row r="4" spans="1:15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3"/>
      <c r="N4" s="16"/>
      <c r="O4" s="16"/>
    </row>
    <row r="5" spans="1:15">
      <c r="A5" s="228"/>
      <c r="B5" s="228"/>
      <c r="C5" s="228"/>
      <c r="D5" s="228"/>
      <c r="E5" s="228"/>
      <c r="F5" s="228"/>
      <c r="G5" s="228"/>
      <c r="H5" s="228"/>
      <c r="I5" s="228"/>
      <c r="J5" s="45"/>
      <c r="K5" s="45"/>
      <c r="L5" s="228" t="s">
        <v>56</v>
      </c>
      <c r="M5" s="228"/>
    </row>
    <row r="6" spans="1:15">
      <c r="A6" s="228"/>
      <c r="B6" s="228"/>
      <c r="C6" s="228"/>
      <c r="D6" s="234" t="s">
        <v>57</v>
      </c>
      <c r="E6" s="228"/>
      <c r="F6" s="228" t="s">
        <v>58</v>
      </c>
      <c r="G6" s="228"/>
      <c r="H6" s="228" t="s">
        <v>59</v>
      </c>
      <c r="I6" s="228"/>
      <c r="J6" s="45">
        <v>2009</v>
      </c>
      <c r="K6" s="45">
        <v>2010</v>
      </c>
      <c r="L6" s="228" t="s">
        <v>60</v>
      </c>
      <c r="M6" s="228"/>
    </row>
    <row r="7" spans="1:15">
      <c r="A7" s="228"/>
      <c r="B7" s="228"/>
      <c r="C7" s="228"/>
      <c r="D7" s="228"/>
      <c r="E7" s="228"/>
      <c r="F7" s="228"/>
      <c r="G7" s="228"/>
      <c r="H7" s="228"/>
      <c r="I7" s="228"/>
      <c r="J7" s="45"/>
      <c r="K7" s="45"/>
      <c r="L7" s="228"/>
      <c r="M7" s="228"/>
    </row>
    <row r="8" spans="1:15">
      <c r="A8" s="11">
        <v>1</v>
      </c>
      <c r="B8" s="220" t="s">
        <v>61</v>
      </c>
      <c r="C8" s="220"/>
      <c r="D8" s="165">
        <f>D9</f>
        <v>604.20000000000005</v>
      </c>
      <c r="E8" s="165"/>
      <c r="F8" s="165">
        <f>F9</f>
        <v>731.26</v>
      </c>
      <c r="G8" s="165"/>
      <c r="H8" s="165">
        <v>924.11</v>
      </c>
      <c r="I8" s="165"/>
      <c r="J8" s="46">
        <v>1118.3800000000001</v>
      </c>
      <c r="K8" s="46">
        <f>K9</f>
        <v>1001.92</v>
      </c>
      <c r="L8" s="165">
        <f>D8+F8+H8+J8+K8</f>
        <v>4379.87</v>
      </c>
      <c r="M8" s="165"/>
    </row>
    <row r="9" spans="1:15">
      <c r="A9" s="47"/>
      <c r="B9" s="228" t="s">
        <v>62</v>
      </c>
      <c r="C9" s="228"/>
      <c r="D9" s="235">
        <v>604.20000000000005</v>
      </c>
      <c r="E9" s="235"/>
      <c r="F9" s="235">
        <v>731.26</v>
      </c>
      <c r="G9" s="235"/>
      <c r="H9" s="235">
        <v>924.11</v>
      </c>
      <c r="I9" s="235"/>
      <c r="J9" s="48">
        <v>1118.3800000000001</v>
      </c>
      <c r="K9" s="48">
        <v>1001.92</v>
      </c>
      <c r="L9" s="236">
        <f>D9+F9+H9+J9+K9</f>
        <v>4379.87</v>
      </c>
      <c r="M9" s="236"/>
    </row>
    <row r="10" spans="1:15">
      <c r="A10" s="220">
        <v>2</v>
      </c>
      <c r="B10" s="220" t="s">
        <v>63</v>
      </c>
      <c r="C10" s="220"/>
      <c r="D10" s="165">
        <f>D12+D14+D15+D16+D17+D19+D20</f>
        <v>683.75</v>
      </c>
      <c r="E10" s="165"/>
      <c r="F10" s="165">
        <f>F12+F14+F15+F16+F17+F20+F18</f>
        <v>903.09000000000015</v>
      </c>
      <c r="G10" s="165"/>
      <c r="H10" s="165">
        <f>H12+H14+H15+H16+H17+H18+H20+H19</f>
        <v>1014.47</v>
      </c>
      <c r="I10" s="165"/>
      <c r="J10" s="239">
        <f>J12+J14+J15+J16+J17+J18+J20+J19</f>
        <v>1030.1200000000001</v>
      </c>
      <c r="K10" s="239">
        <f>K12+K14+K15+K16+K17+K18+K19+K20</f>
        <v>949.7</v>
      </c>
      <c r="L10" s="165">
        <f>K10+J10+H10+F10+D10</f>
        <v>4581.13</v>
      </c>
      <c r="M10" s="165"/>
    </row>
    <row r="11" spans="1:15">
      <c r="A11" s="220"/>
      <c r="B11" s="220"/>
      <c r="C11" s="220"/>
      <c r="D11" s="165"/>
      <c r="E11" s="165"/>
      <c r="F11" s="165"/>
      <c r="G11" s="165"/>
      <c r="H11" s="165"/>
      <c r="I11" s="165"/>
      <c r="J11" s="240"/>
      <c r="K11" s="240"/>
      <c r="L11" s="165"/>
      <c r="M11" s="165"/>
    </row>
    <row r="12" spans="1:15">
      <c r="A12" s="228"/>
      <c r="B12" s="228" t="s">
        <v>64</v>
      </c>
      <c r="C12" s="237"/>
      <c r="D12" s="235">
        <v>327.24</v>
      </c>
      <c r="E12" s="235"/>
      <c r="F12" s="235">
        <v>344.7</v>
      </c>
      <c r="G12" s="235"/>
      <c r="H12" s="235">
        <v>467.03</v>
      </c>
      <c r="I12" s="235"/>
      <c r="J12" s="241">
        <v>383.72</v>
      </c>
      <c r="K12" s="241">
        <v>341.6</v>
      </c>
      <c r="L12" s="235">
        <f>K12+J12+H12+F12+D12</f>
        <v>1864.29</v>
      </c>
      <c r="M12" s="235"/>
    </row>
    <row r="13" spans="1:15">
      <c r="A13" s="228"/>
      <c r="B13" s="228" t="s">
        <v>65</v>
      </c>
      <c r="C13" s="237"/>
      <c r="D13" s="235"/>
      <c r="E13" s="235"/>
      <c r="F13" s="235"/>
      <c r="G13" s="235"/>
      <c r="H13" s="235"/>
      <c r="I13" s="235"/>
      <c r="J13" s="242"/>
      <c r="K13" s="242"/>
      <c r="L13" s="235"/>
      <c r="M13" s="235"/>
    </row>
    <row r="14" spans="1:15">
      <c r="A14" s="47"/>
      <c r="B14" s="238" t="s">
        <v>66</v>
      </c>
      <c r="C14" s="238"/>
      <c r="D14" s="165">
        <v>66.180000000000007</v>
      </c>
      <c r="E14" s="165"/>
      <c r="F14" s="165">
        <v>245.29</v>
      </c>
      <c r="G14" s="165"/>
      <c r="H14" s="165">
        <v>59.26</v>
      </c>
      <c r="I14" s="165"/>
      <c r="J14" s="46">
        <v>42.55</v>
      </c>
      <c r="K14" s="46">
        <v>78.819999999999993</v>
      </c>
      <c r="L14" s="165">
        <f t="shared" ref="L14:L20" si="0">K14+J14+H14+F14+D14</f>
        <v>492.09999999999997</v>
      </c>
      <c r="M14" s="165"/>
    </row>
    <row r="15" spans="1:15">
      <c r="A15" s="47"/>
      <c r="B15" s="228" t="s">
        <v>67</v>
      </c>
      <c r="C15" s="228"/>
      <c r="D15" s="235">
        <v>39.46</v>
      </c>
      <c r="E15" s="235"/>
      <c r="F15" s="235">
        <v>66.7</v>
      </c>
      <c r="G15" s="235"/>
      <c r="H15" s="235">
        <v>53.99</v>
      </c>
      <c r="I15" s="235"/>
      <c r="J15" s="48">
        <v>36.159999999999997</v>
      </c>
      <c r="K15" s="48">
        <v>34.43</v>
      </c>
      <c r="L15" s="236">
        <f t="shared" si="0"/>
        <v>230.74000000000004</v>
      </c>
      <c r="M15" s="236"/>
    </row>
    <row r="16" spans="1:15">
      <c r="A16" s="47"/>
      <c r="B16" s="228" t="s">
        <v>68</v>
      </c>
      <c r="C16" s="228"/>
      <c r="D16" s="235">
        <v>9.35</v>
      </c>
      <c r="E16" s="235"/>
      <c r="F16" s="235">
        <v>20.7</v>
      </c>
      <c r="G16" s="235"/>
      <c r="H16" s="235">
        <v>19.829999999999998</v>
      </c>
      <c r="I16" s="235"/>
      <c r="J16" s="48">
        <v>37.53</v>
      </c>
      <c r="K16" s="48">
        <v>49.46</v>
      </c>
      <c r="L16" s="236">
        <f t="shared" si="0"/>
        <v>136.87</v>
      </c>
      <c r="M16" s="236"/>
    </row>
    <row r="17" spans="1:13">
      <c r="A17" s="47"/>
      <c r="B17" s="228" t="s">
        <v>69</v>
      </c>
      <c r="C17" s="228"/>
      <c r="D17" s="235">
        <v>52.78</v>
      </c>
      <c r="E17" s="235"/>
      <c r="F17" s="235">
        <v>103</v>
      </c>
      <c r="G17" s="235"/>
      <c r="H17" s="235">
        <v>95.63</v>
      </c>
      <c r="I17" s="235"/>
      <c r="J17" s="48">
        <v>97.37</v>
      </c>
      <c r="K17" s="48">
        <v>101.27</v>
      </c>
      <c r="L17" s="236">
        <f t="shared" si="0"/>
        <v>450.04999999999995</v>
      </c>
      <c r="M17" s="236"/>
    </row>
    <row r="18" spans="1:13">
      <c r="A18" s="47"/>
      <c r="B18" s="243" t="s">
        <v>16</v>
      </c>
      <c r="C18" s="244"/>
      <c r="D18" s="245"/>
      <c r="E18" s="246"/>
      <c r="F18" s="245">
        <v>14.5</v>
      </c>
      <c r="G18" s="246"/>
      <c r="H18" s="245">
        <v>7.92</v>
      </c>
      <c r="I18" s="246"/>
      <c r="J18" s="48">
        <v>14.89</v>
      </c>
      <c r="K18" s="48">
        <v>17.149999999999999</v>
      </c>
      <c r="L18" s="236">
        <f t="shared" si="0"/>
        <v>54.46</v>
      </c>
      <c r="M18" s="236"/>
    </row>
    <row r="19" spans="1:13">
      <c r="A19" s="47"/>
      <c r="B19" s="228" t="s">
        <v>70</v>
      </c>
      <c r="C19" s="228"/>
      <c r="D19" s="235">
        <v>126</v>
      </c>
      <c r="E19" s="235"/>
      <c r="F19" s="235"/>
      <c r="G19" s="235"/>
      <c r="H19" s="235">
        <v>208.97</v>
      </c>
      <c r="I19" s="235"/>
      <c r="J19" s="48">
        <v>284.47000000000003</v>
      </c>
      <c r="K19" s="48">
        <v>117.19</v>
      </c>
      <c r="L19" s="236">
        <f t="shared" si="0"/>
        <v>736.63</v>
      </c>
      <c r="M19" s="236"/>
    </row>
    <row r="20" spans="1:13">
      <c r="A20" s="228"/>
      <c r="B20" s="228" t="s">
        <v>71</v>
      </c>
      <c r="C20" s="228"/>
      <c r="D20" s="235">
        <v>62.74</v>
      </c>
      <c r="E20" s="235"/>
      <c r="F20" s="235">
        <v>108.2</v>
      </c>
      <c r="G20" s="235"/>
      <c r="H20" s="235">
        <v>101.84</v>
      </c>
      <c r="I20" s="235"/>
      <c r="J20" s="241">
        <v>133.43</v>
      </c>
      <c r="K20" s="241">
        <v>209.78</v>
      </c>
      <c r="L20" s="235">
        <f t="shared" si="0"/>
        <v>615.99000000000012</v>
      </c>
      <c r="M20" s="235"/>
    </row>
    <row r="21" spans="1:13">
      <c r="A21" s="228"/>
      <c r="B21" s="228" t="s">
        <v>72</v>
      </c>
      <c r="C21" s="228"/>
      <c r="D21" s="235"/>
      <c r="E21" s="235"/>
      <c r="F21" s="235"/>
      <c r="G21" s="235"/>
      <c r="H21" s="235"/>
      <c r="I21" s="235"/>
      <c r="J21" s="242"/>
      <c r="K21" s="242"/>
      <c r="L21" s="235"/>
      <c r="M21" s="235"/>
    </row>
    <row r="22" spans="1:13">
      <c r="A22" s="220">
        <v>3</v>
      </c>
      <c r="B22" s="247" t="s">
        <v>73</v>
      </c>
      <c r="C22" s="248"/>
      <c r="D22" s="165">
        <f>D10-D26</f>
        <v>6.92999999999995</v>
      </c>
      <c r="E22" s="165"/>
      <c r="F22" s="165">
        <f>F10-F26</f>
        <v>127.74000000000012</v>
      </c>
      <c r="G22" s="165"/>
      <c r="H22" s="165">
        <f>H10-H26</f>
        <v>49.32000000000005</v>
      </c>
      <c r="I22" s="165"/>
      <c r="J22" s="239">
        <f>J10-J8</f>
        <v>-88.259999999999991</v>
      </c>
      <c r="K22" s="239">
        <f>K10-K9</f>
        <v>-52.219999999999914</v>
      </c>
      <c r="L22" s="165">
        <f>K22+J22+H22+F22+D22</f>
        <v>43.510000000000218</v>
      </c>
      <c r="M22" s="165"/>
    </row>
    <row r="23" spans="1:13">
      <c r="A23" s="220"/>
      <c r="B23" s="249"/>
      <c r="C23" s="250"/>
      <c r="D23" s="165"/>
      <c r="E23" s="165"/>
      <c r="F23" s="165"/>
      <c r="G23" s="165"/>
      <c r="H23" s="165"/>
      <c r="I23" s="165"/>
      <c r="J23" s="253"/>
      <c r="K23" s="253"/>
      <c r="L23" s="165"/>
      <c r="M23" s="165"/>
    </row>
    <row r="24" spans="1:13">
      <c r="A24" s="220"/>
      <c r="B24" s="251"/>
      <c r="C24" s="252"/>
      <c r="D24" s="165"/>
      <c r="E24" s="165"/>
      <c r="F24" s="165"/>
      <c r="G24" s="165"/>
      <c r="H24" s="165"/>
      <c r="I24" s="165"/>
      <c r="J24" s="240"/>
      <c r="K24" s="240"/>
      <c r="L24" s="165"/>
      <c r="M24" s="165"/>
    </row>
    <row r="25" spans="1:13">
      <c r="A25" s="47"/>
      <c r="B25" s="260" t="s">
        <v>74</v>
      </c>
      <c r="C25" s="260"/>
      <c r="D25" s="235"/>
      <c r="E25" s="235"/>
      <c r="F25" s="235"/>
      <c r="G25" s="235"/>
      <c r="H25" s="235"/>
      <c r="I25" s="235"/>
      <c r="J25" s="48"/>
      <c r="K25" s="48"/>
      <c r="L25" s="235"/>
      <c r="M25" s="235"/>
    </row>
    <row r="26" spans="1:13">
      <c r="A26" s="47"/>
      <c r="B26" s="228" t="s">
        <v>75</v>
      </c>
      <c r="C26" s="228"/>
      <c r="D26" s="235">
        <v>676.82</v>
      </c>
      <c r="E26" s="235"/>
      <c r="F26" s="235">
        <v>775.35</v>
      </c>
      <c r="G26" s="235"/>
      <c r="H26" s="235">
        <v>965.15</v>
      </c>
      <c r="I26" s="235"/>
      <c r="J26" s="48">
        <v>1107.57</v>
      </c>
      <c r="K26" s="48">
        <v>1018.51</v>
      </c>
      <c r="L26" s="235">
        <f>K26+J26+H26+F26+D26</f>
        <v>4543.3999999999996</v>
      </c>
      <c r="M26" s="235"/>
    </row>
    <row r="27" spans="1:13" ht="12.75" customHeight="1">
      <c r="A27" s="254"/>
      <c r="B27" s="256" t="s">
        <v>76</v>
      </c>
      <c r="C27" s="257"/>
      <c r="D27" s="235">
        <f>D26-D9</f>
        <v>72.62</v>
      </c>
      <c r="E27" s="235"/>
      <c r="F27" s="235">
        <f>F26-F9</f>
        <v>44.090000000000032</v>
      </c>
      <c r="G27" s="235"/>
      <c r="H27" s="235">
        <f>H26-H9</f>
        <v>41.039999999999964</v>
      </c>
      <c r="I27" s="235"/>
      <c r="J27" s="241">
        <f>J26-J9</f>
        <v>-10.810000000000173</v>
      </c>
      <c r="K27" s="241">
        <f>K26-K9</f>
        <v>16.590000000000032</v>
      </c>
      <c r="L27" s="235">
        <f>K27+J27+H27+F27+D27</f>
        <v>163.52999999999986</v>
      </c>
      <c r="M27" s="235"/>
    </row>
    <row r="28" spans="1:13" ht="12.75" customHeight="1">
      <c r="A28" s="255"/>
      <c r="B28" s="258"/>
      <c r="C28" s="259"/>
      <c r="D28" s="235"/>
      <c r="E28" s="235"/>
      <c r="F28" s="235"/>
      <c r="G28" s="235"/>
      <c r="H28" s="235"/>
      <c r="I28" s="235"/>
      <c r="J28" s="242"/>
      <c r="K28" s="242"/>
      <c r="L28" s="235"/>
      <c r="M28" s="235"/>
    </row>
    <row r="29" spans="1:13" ht="3.75" customHeight="1"/>
    <row r="31" spans="1:13" ht="18" customHeight="1">
      <c r="A31" s="47"/>
      <c r="B31" s="261" t="s">
        <v>77</v>
      </c>
      <c r="C31" s="261"/>
      <c r="D31" s="261"/>
      <c r="E31" s="261"/>
      <c r="F31" s="30" t="s">
        <v>78</v>
      </c>
      <c r="J31" s="262" t="s">
        <v>79</v>
      </c>
      <c r="K31" s="262"/>
      <c r="L31" s="262"/>
      <c r="M31" s="262"/>
    </row>
    <row r="32" spans="1:13">
      <c r="A32" s="47">
        <v>1</v>
      </c>
      <c r="B32" s="209" t="s">
        <v>80</v>
      </c>
      <c r="C32" s="263"/>
      <c r="D32" s="263"/>
      <c r="E32" s="263"/>
      <c r="F32" s="47">
        <v>9.4700000000000006</v>
      </c>
      <c r="J32" s="262"/>
      <c r="K32" s="262"/>
      <c r="L32" s="262"/>
      <c r="M32" s="262"/>
    </row>
    <row r="33" spans="1:13">
      <c r="A33" s="47">
        <v>2</v>
      </c>
      <c r="B33" s="209" t="s">
        <v>81</v>
      </c>
      <c r="C33" s="263"/>
      <c r="D33" s="263"/>
      <c r="E33" s="263"/>
      <c r="F33" s="47">
        <v>38.64</v>
      </c>
      <c r="J33" s="262"/>
      <c r="K33" s="262"/>
      <c r="L33" s="262"/>
      <c r="M33" s="262"/>
    </row>
    <row r="34" spans="1:13">
      <c r="A34" s="47">
        <v>3</v>
      </c>
      <c r="B34" s="209" t="s">
        <v>82</v>
      </c>
      <c r="C34" s="263"/>
      <c r="D34" s="263"/>
      <c r="E34" s="263"/>
      <c r="F34" s="47">
        <v>3.67</v>
      </c>
    </row>
    <row r="35" spans="1:13">
      <c r="A35" s="47">
        <v>4</v>
      </c>
      <c r="B35" s="209" t="s">
        <v>83</v>
      </c>
      <c r="C35" s="263"/>
      <c r="D35" s="263"/>
      <c r="E35" s="263"/>
      <c r="F35" s="47">
        <v>14.4</v>
      </c>
    </row>
    <row r="36" spans="1:13">
      <c r="A36" s="47"/>
      <c r="B36" s="220" t="s">
        <v>84</v>
      </c>
      <c r="C36" s="220"/>
      <c r="D36" s="220"/>
      <c r="E36" s="220"/>
      <c r="F36" s="30">
        <f>SUM(F32:F35)</f>
        <v>66.180000000000007</v>
      </c>
    </row>
    <row r="38" spans="1:13">
      <c r="A38" s="47"/>
      <c r="B38" s="261" t="s">
        <v>85</v>
      </c>
      <c r="C38" s="261"/>
      <c r="D38" s="261"/>
      <c r="E38" s="261"/>
      <c r="F38" s="30" t="s">
        <v>78</v>
      </c>
    </row>
    <row r="39" spans="1:13" ht="26.25" customHeight="1">
      <c r="A39" s="47">
        <v>1</v>
      </c>
      <c r="B39" s="209" t="s">
        <v>86</v>
      </c>
      <c r="C39" s="263"/>
      <c r="D39" s="263"/>
      <c r="E39" s="263"/>
      <c r="F39" s="47">
        <v>5.7</v>
      </c>
    </row>
    <row r="40" spans="1:13">
      <c r="A40" s="47">
        <v>2</v>
      </c>
      <c r="B40" s="209" t="s">
        <v>87</v>
      </c>
      <c r="C40" s="263"/>
      <c r="D40" s="263"/>
      <c r="E40" s="263"/>
      <c r="F40" s="47">
        <v>1.1100000000000001</v>
      </c>
    </row>
    <row r="41" spans="1:13">
      <c r="A41" s="47">
        <v>3</v>
      </c>
      <c r="B41" s="209" t="s">
        <v>88</v>
      </c>
      <c r="C41" s="263"/>
      <c r="D41" s="263"/>
      <c r="E41" s="263"/>
      <c r="F41" s="47">
        <v>46.8</v>
      </c>
    </row>
    <row r="42" spans="1:13">
      <c r="A42" s="47">
        <v>4</v>
      </c>
      <c r="B42" s="209" t="s">
        <v>89</v>
      </c>
      <c r="C42" s="263"/>
      <c r="D42" s="263"/>
      <c r="E42" s="263"/>
      <c r="F42" s="47">
        <v>9</v>
      </c>
    </row>
    <row r="43" spans="1:13">
      <c r="A43" s="47">
        <v>5</v>
      </c>
      <c r="B43" s="182" t="s">
        <v>90</v>
      </c>
      <c r="C43" s="183"/>
      <c r="D43" s="183"/>
      <c r="E43" s="184"/>
      <c r="F43" s="47">
        <v>167.89</v>
      </c>
    </row>
    <row r="44" spans="1:13">
      <c r="A44" s="47">
        <v>6</v>
      </c>
      <c r="B44" s="182" t="s">
        <v>91</v>
      </c>
      <c r="C44" s="183"/>
      <c r="D44" s="183"/>
      <c r="E44" s="184"/>
      <c r="F44" s="47">
        <v>8.3800000000000008</v>
      </c>
    </row>
    <row r="45" spans="1:13">
      <c r="A45" s="47">
        <v>7</v>
      </c>
      <c r="B45" s="182" t="s">
        <v>92</v>
      </c>
      <c r="C45" s="183"/>
      <c r="D45" s="183"/>
      <c r="E45" s="184"/>
      <c r="F45" s="47">
        <v>6.42</v>
      </c>
    </row>
    <row r="46" spans="1:13">
      <c r="A46" s="47"/>
      <c r="B46" s="220" t="s">
        <v>84</v>
      </c>
      <c r="C46" s="220"/>
      <c r="D46" s="220"/>
      <c r="E46" s="220"/>
      <c r="F46" s="30">
        <f>SUM(F39:F45)</f>
        <v>245.29999999999998</v>
      </c>
    </row>
    <row r="48" spans="1:13">
      <c r="A48" s="47"/>
      <c r="B48" s="261" t="s">
        <v>93</v>
      </c>
      <c r="C48" s="261"/>
      <c r="D48" s="261"/>
      <c r="E48" s="261"/>
      <c r="F48" s="30" t="s">
        <v>78</v>
      </c>
    </row>
    <row r="49" spans="1:6">
      <c r="A49" s="47">
        <v>1</v>
      </c>
      <c r="B49" s="209" t="s">
        <v>29</v>
      </c>
      <c r="C49" s="263"/>
      <c r="D49" s="263"/>
      <c r="E49" s="263"/>
      <c r="F49" s="47">
        <v>16.489999999999998</v>
      </c>
    </row>
    <row r="50" spans="1:6">
      <c r="A50" s="47">
        <v>2</v>
      </c>
      <c r="B50" s="209" t="s">
        <v>94</v>
      </c>
      <c r="C50" s="263"/>
      <c r="D50" s="263"/>
      <c r="E50" s="263"/>
      <c r="F50" s="47">
        <v>4.5</v>
      </c>
    </row>
    <row r="51" spans="1:6">
      <c r="A51" s="47">
        <v>3</v>
      </c>
      <c r="B51" s="209" t="s">
        <v>95</v>
      </c>
      <c r="C51" s="263"/>
      <c r="D51" s="263"/>
      <c r="E51" s="263"/>
      <c r="F51" s="47">
        <v>10.73</v>
      </c>
    </row>
    <row r="52" spans="1:6">
      <c r="A52" s="47">
        <v>4</v>
      </c>
      <c r="B52" s="209" t="s">
        <v>87</v>
      </c>
      <c r="C52" s="263"/>
      <c r="D52" s="263"/>
      <c r="E52" s="263"/>
      <c r="F52" s="47">
        <v>3.49</v>
      </c>
    </row>
    <row r="53" spans="1:6" ht="24" customHeight="1">
      <c r="A53" s="47">
        <v>5</v>
      </c>
      <c r="B53" s="182" t="s">
        <v>96</v>
      </c>
      <c r="C53" s="183"/>
      <c r="D53" s="183"/>
      <c r="E53" s="184"/>
      <c r="F53" s="47">
        <v>3.17</v>
      </c>
    </row>
    <row r="54" spans="1:6">
      <c r="A54" s="47">
        <v>6</v>
      </c>
      <c r="B54" s="182" t="s">
        <v>97</v>
      </c>
      <c r="C54" s="183"/>
      <c r="D54" s="183"/>
      <c r="E54" s="184"/>
      <c r="F54" s="47">
        <v>20.88</v>
      </c>
    </row>
    <row r="55" spans="1:6">
      <c r="A55" s="47"/>
      <c r="B55" s="220" t="s">
        <v>84</v>
      </c>
      <c r="C55" s="220"/>
      <c r="D55" s="220"/>
      <c r="E55" s="220"/>
      <c r="F55" s="30">
        <f>SUM(F49:F54)</f>
        <v>59.260000000000005</v>
      </c>
    </row>
    <row r="57" spans="1:6">
      <c r="A57" s="47"/>
      <c r="B57" s="261" t="s">
        <v>98</v>
      </c>
      <c r="C57" s="261"/>
      <c r="D57" s="261"/>
      <c r="E57" s="261"/>
      <c r="F57" s="30" t="s">
        <v>78</v>
      </c>
    </row>
    <row r="58" spans="1:6">
      <c r="A58" s="47">
        <v>1</v>
      </c>
      <c r="B58" s="209" t="s">
        <v>80</v>
      </c>
      <c r="C58" s="263"/>
      <c r="D58" s="263"/>
      <c r="E58" s="263"/>
      <c r="F58" s="47">
        <v>2.87</v>
      </c>
    </row>
    <row r="59" spans="1:6">
      <c r="A59" s="47">
        <v>2</v>
      </c>
      <c r="B59" s="209" t="s">
        <v>99</v>
      </c>
      <c r="C59" s="263"/>
      <c r="D59" s="263"/>
      <c r="E59" s="263"/>
      <c r="F59" s="47">
        <v>4.91</v>
      </c>
    </row>
    <row r="60" spans="1:6">
      <c r="A60" s="47">
        <v>3</v>
      </c>
      <c r="B60" s="209" t="s">
        <v>87</v>
      </c>
      <c r="C60" s="263"/>
      <c r="D60" s="263"/>
      <c r="E60" s="263"/>
      <c r="F60" s="47">
        <v>24.67</v>
      </c>
    </row>
    <row r="61" spans="1:6">
      <c r="A61" s="47">
        <v>4</v>
      </c>
      <c r="B61" s="209" t="s">
        <v>100</v>
      </c>
      <c r="C61" s="263"/>
      <c r="D61" s="263"/>
      <c r="E61" s="263"/>
      <c r="F61" s="47">
        <v>3.47</v>
      </c>
    </row>
    <row r="62" spans="1:6">
      <c r="A62" s="47">
        <v>5</v>
      </c>
      <c r="B62" s="182" t="s">
        <v>101</v>
      </c>
      <c r="C62" s="183"/>
      <c r="D62" s="183"/>
      <c r="E62" s="184"/>
      <c r="F62" s="47">
        <v>6.63</v>
      </c>
    </row>
    <row r="63" spans="1:6">
      <c r="A63" s="47"/>
      <c r="B63" s="220" t="s">
        <v>84</v>
      </c>
      <c r="C63" s="220"/>
      <c r="D63" s="220"/>
      <c r="E63" s="220"/>
      <c r="F63" s="30">
        <f>SUM(F58:F62)</f>
        <v>42.550000000000004</v>
      </c>
    </row>
    <row r="64" spans="1:6" ht="15.75" thickBot="1"/>
    <row r="65" spans="1:6" ht="24.75" customHeight="1">
      <c r="A65" s="49" t="s">
        <v>3</v>
      </c>
      <c r="B65" s="261" t="s">
        <v>102</v>
      </c>
      <c r="C65" s="261"/>
      <c r="D65" s="261"/>
      <c r="E65" s="261"/>
      <c r="F65" s="50" t="s">
        <v>78</v>
      </c>
    </row>
    <row r="66" spans="1:6">
      <c r="A66" s="51">
        <v>1</v>
      </c>
      <c r="B66" s="268" t="s">
        <v>103</v>
      </c>
      <c r="C66" s="268"/>
      <c r="D66" s="268"/>
      <c r="E66" s="268"/>
      <c r="F66" s="52">
        <v>11</v>
      </c>
    </row>
    <row r="67" spans="1:6">
      <c r="A67" s="53">
        <v>2</v>
      </c>
      <c r="B67" s="264" t="s">
        <v>104</v>
      </c>
      <c r="C67" s="265"/>
      <c r="D67" s="265"/>
      <c r="E67" s="266"/>
      <c r="F67" s="54">
        <v>51.61</v>
      </c>
    </row>
    <row r="68" spans="1:6">
      <c r="A68" s="53">
        <v>3</v>
      </c>
      <c r="B68" s="264" t="s">
        <v>105</v>
      </c>
      <c r="C68" s="265"/>
      <c r="D68" s="265"/>
      <c r="E68" s="266"/>
      <c r="F68" s="54">
        <v>9.48</v>
      </c>
    </row>
    <row r="69" spans="1:6">
      <c r="A69" s="53">
        <v>4</v>
      </c>
      <c r="B69" s="264" t="s">
        <v>106</v>
      </c>
      <c r="C69" s="265"/>
      <c r="D69" s="265"/>
      <c r="E69" s="266"/>
      <c r="F69" s="54">
        <v>6.73</v>
      </c>
    </row>
    <row r="70" spans="1:6" ht="15.75" thickBot="1">
      <c r="A70" s="55"/>
      <c r="B70" s="267" t="s">
        <v>84</v>
      </c>
      <c r="C70" s="267"/>
      <c r="D70" s="267"/>
      <c r="E70" s="267"/>
      <c r="F70" s="56">
        <f>F68+F67+F66+F69</f>
        <v>78.820000000000007</v>
      </c>
    </row>
  </sheetData>
  <mergeCells count="146">
    <mergeCell ref="B68:E68"/>
    <mergeCell ref="B69:E69"/>
    <mergeCell ref="B70:E70"/>
    <mergeCell ref="B61:E61"/>
    <mergeCell ref="B62:E62"/>
    <mergeCell ref="B63:E63"/>
    <mergeCell ref="B65:E65"/>
    <mergeCell ref="B66:E66"/>
    <mergeCell ref="B67:E67"/>
    <mergeCell ref="B54:E54"/>
    <mergeCell ref="B55:E55"/>
    <mergeCell ref="B57:E57"/>
    <mergeCell ref="B58:E58"/>
    <mergeCell ref="B59:E59"/>
    <mergeCell ref="B60:E60"/>
    <mergeCell ref="B48:E48"/>
    <mergeCell ref="B49:E49"/>
    <mergeCell ref="B50:E50"/>
    <mergeCell ref="B51:E51"/>
    <mergeCell ref="B52:E52"/>
    <mergeCell ref="B53:E53"/>
    <mergeCell ref="B41:E41"/>
    <mergeCell ref="B42:E42"/>
    <mergeCell ref="B43:E43"/>
    <mergeCell ref="B44:E44"/>
    <mergeCell ref="B45:E45"/>
    <mergeCell ref="B46:E46"/>
    <mergeCell ref="B34:E34"/>
    <mergeCell ref="B35:E35"/>
    <mergeCell ref="B36:E36"/>
    <mergeCell ref="B38:E38"/>
    <mergeCell ref="B39:E39"/>
    <mergeCell ref="B40:E40"/>
    <mergeCell ref="B31:E31"/>
    <mergeCell ref="J31:M33"/>
    <mergeCell ref="B32:E32"/>
    <mergeCell ref="B33:E33"/>
    <mergeCell ref="B26:C26"/>
    <mergeCell ref="D26:E26"/>
    <mergeCell ref="F26:G26"/>
    <mergeCell ref="H26:I26"/>
    <mergeCell ref="L26:M26"/>
    <mergeCell ref="K22:K24"/>
    <mergeCell ref="L22:M24"/>
    <mergeCell ref="B25:C25"/>
    <mergeCell ref="D25:E25"/>
    <mergeCell ref="F25:G25"/>
    <mergeCell ref="H25:I25"/>
    <mergeCell ref="L25:M25"/>
    <mergeCell ref="J27:J28"/>
    <mergeCell ref="K27:K28"/>
    <mergeCell ref="L27:M28"/>
    <mergeCell ref="A22:A24"/>
    <mergeCell ref="B22:C24"/>
    <mergeCell ref="D22:E24"/>
    <mergeCell ref="F22:G24"/>
    <mergeCell ref="H22:I24"/>
    <mergeCell ref="J22:J24"/>
    <mergeCell ref="A27:A28"/>
    <mergeCell ref="B27:C28"/>
    <mergeCell ref="D27:E28"/>
    <mergeCell ref="F27:G28"/>
    <mergeCell ref="H27:I28"/>
    <mergeCell ref="B19:C19"/>
    <mergeCell ref="D19:E19"/>
    <mergeCell ref="F19:G19"/>
    <mergeCell ref="H19:I19"/>
    <mergeCell ref="L19:M19"/>
    <mergeCell ref="A20:A21"/>
    <mergeCell ref="B20:C20"/>
    <mergeCell ref="D20:E21"/>
    <mergeCell ref="F20:G21"/>
    <mergeCell ref="H20:I21"/>
    <mergeCell ref="J20:J21"/>
    <mergeCell ref="K20:K21"/>
    <mergeCell ref="L20:M21"/>
    <mergeCell ref="B21:C21"/>
    <mergeCell ref="B17:C17"/>
    <mergeCell ref="D17:E17"/>
    <mergeCell ref="F17:G17"/>
    <mergeCell ref="H17:I17"/>
    <mergeCell ref="L17:M17"/>
    <mergeCell ref="B18:C18"/>
    <mergeCell ref="D18:E18"/>
    <mergeCell ref="F18:G18"/>
    <mergeCell ref="H18:I18"/>
    <mergeCell ref="L18:M18"/>
    <mergeCell ref="B15:C15"/>
    <mergeCell ref="D15:E15"/>
    <mergeCell ref="F15:G15"/>
    <mergeCell ref="H15:I15"/>
    <mergeCell ref="L15:M15"/>
    <mergeCell ref="B16:C16"/>
    <mergeCell ref="D16:E16"/>
    <mergeCell ref="F16:G16"/>
    <mergeCell ref="H16:I16"/>
    <mergeCell ref="L16:M16"/>
    <mergeCell ref="B13:C13"/>
    <mergeCell ref="B14:C14"/>
    <mergeCell ref="D14:E14"/>
    <mergeCell ref="F14:G14"/>
    <mergeCell ref="H14:I14"/>
    <mergeCell ref="L14:M14"/>
    <mergeCell ref="K10:K11"/>
    <mergeCell ref="L10:M11"/>
    <mergeCell ref="A12:A13"/>
    <mergeCell ref="B12:C12"/>
    <mergeCell ref="D12:E13"/>
    <mergeCell ref="F12:G13"/>
    <mergeCell ref="H12:I13"/>
    <mergeCell ref="J12:J13"/>
    <mergeCell ref="K12:K13"/>
    <mergeCell ref="L12:M13"/>
    <mergeCell ref="A10:A11"/>
    <mergeCell ref="B10:C11"/>
    <mergeCell ref="D10:E11"/>
    <mergeCell ref="F10:G11"/>
    <mergeCell ref="H10:I11"/>
    <mergeCell ref="J10:J11"/>
    <mergeCell ref="B8:C8"/>
    <mergeCell ref="D8:E8"/>
    <mergeCell ref="F8:G8"/>
    <mergeCell ref="H8:I8"/>
    <mergeCell ref="L8:M8"/>
    <mergeCell ref="B9:C9"/>
    <mergeCell ref="D9:E9"/>
    <mergeCell ref="F9:G9"/>
    <mergeCell ref="H9:I9"/>
    <mergeCell ref="L9:M9"/>
    <mergeCell ref="F6:G6"/>
    <mergeCell ref="H6:I6"/>
    <mergeCell ref="L6:M6"/>
    <mergeCell ref="D7:E7"/>
    <mergeCell ref="F7:G7"/>
    <mergeCell ref="H7:I7"/>
    <mergeCell ref="L7:M7"/>
    <mergeCell ref="A2:M2"/>
    <mergeCell ref="A3:M3"/>
    <mergeCell ref="A4:M4"/>
    <mergeCell ref="A5:A7"/>
    <mergeCell ref="B5:C7"/>
    <mergeCell ref="D5:E5"/>
    <mergeCell ref="F5:G5"/>
    <mergeCell ref="H5:I5"/>
    <mergeCell ref="L5:M5"/>
    <mergeCell ref="D6:E6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opLeftCell="A100"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Лист4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2014-03-04T22:30:50Z</dcterms:modified>
</cp:coreProperties>
</file>